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viviendagovco.sharepoint.com/sites/Grp_DirecciondelSistemaHabitacional_Fonvivienda/Documentos compartidos/General/02_FIDEICOMISOS/01_PROGRAMAS/11_BARRIOS DE PAZ/01_PAM_022_2025/03_COMITE_FIDUCIARIO/SESIONES/Comité No. 5/1. TDR (Obra e interventoría) - Ipiales, Nariño/CONVOCATORIA OBRA MIB IPIALES/3. FORMATOS/"/>
    </mc:Choice>
  </mc:AlternateContent>
  <xr:revisionPtr revIDLastSave="32" documentId="8_{077A5BC5-9041-4421-B6A9-4FC086AA41F4}" xr6:coauthVersionLast="47" xr6:coauthVersionMax="47" xr10:uidLastSave="{153C305C-B210-F143-A433-5B7817C11923}"/>
  <bookViews>
    <workbookView xWindow="0" yWindow="600" windowWidth="19400" windowHeight="11600" xr2:uid="{8E34A185-A225-416D-A509-AA4AA2D571FD}"/>
  </bookViews>
  <sheets>
    <sheet name="OBRA" sheetId="1" r:id="rId1"/>
    <sheet name="INTERVENTORÍA" sheetId="2" state="hidden" r:id="rId2"/>
    <sheet name="FACTOR MULTIPLICADOR " sheetId="3" state="hidden" r:id="rId3"/>
    <sheet name="Tabla de Honorarios 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20" i="1"/>
  <c r="J18" i="1"/>
  <c r="J19" i="1"/>
  <c r="J21" i="1"/>
  <c r="J17" i="1"/>
  <c r="J10" i="1"/>
  <c r="D48" i="2"/>
  <c r="K44" i="2"/>
  <c r="I75" i="2"/>
  <c r="K54" i="2"/>
  <c r="K53" i="2"/>
  <c r="K52" i="2"/>
  <c r="E55" i="2"/>
  <c r="E52" i="2"/>
  <c r="E51" i="2"/>
  <c r="E50" i="2"/>
  <c r="E49" i="2"/>
  <c r="E48" i="2"/>
  <c r="E47" i="2"/>
  <c r="D47" i="2"/>
  <c r="E46" i="2"/>
  <c r="E45" i="2"/>
  <c r="L14" i="2"/>
  <c r="E60" i="2"/>
  <c r="E59" i="2"/>
  <c r="E43" i="2"/>
  <c r="E42" i="2"/>
  <c r="F32" i="3"/>
  <c r="C74" i="2"/>
  <c r="C73" i="2"/>
  <c r="E53" i="3"/>
  <c r="F51" i="3"/>
  <c r="F49" i="3"/>
  <c r="F43" i="3"/>
  <c r="F20" i="3"/>
  <c r="F7" i="3"/>
  <c r="I42" i="2"/>
  <c r="E57" i="2"/>
  <c r="H21" i="2"/>
  <c r="H66" i="2"/>
  <c r="H64" i="2"/>
  <c r="H62" i="2"/>
  <c r="H61" i="2"/>
  <c r="H60" i="2"/>
  <c r="H59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34" i="2"/>
  <c r="H32" i="2"/>
  <c r="H30" i="2"/>
  <c r="H29" i="2"/>
  <c r="H28" i="2"/>
  <c r="H27" i="2"/>
  <c r="H25" i="2"/>
  <c r="H12" i="2"/>
  <c r="H13" i="2"/>
  <c r="H14" i="2"/>
  <c r="H15" i="2"/>
  <c r="H16" i="2"/>
  <c r="H17" i="2"/>
  <c r="H18" i="2"/>
  <c r="H19" i="2"/>
  <c r="H20" i="2"/>
  <c r="H22" i="2"/>
  <c r="H23" i="2"/>
  <c r="H11" i="2"/>
  <c r="J22" i="1" l="1"/>
  <c r="J11" i="1"/>
  <c r="J12" i="1" s="1"/>
  <c r="F53" i="3"/>
  <c r="H68" i="2"/>
  <c r="H36" i="2"/>
  <c r="H67" i="2"/>
  <c r="H69" i="2" s="1"/>
  <c r="H35" i="2"/>
  <c r="H37" i="2" s="1"/>
  <c r="J25" i="1" l="1"/>
  <c r="J26" i="1" s="1"/>
  <c r="J24" i="1"/>
  <c r="J23" i="1"/>
  <c r="H70" i="2"/>
  <c r="H71" i="2"/>
  <c r="H38" i="2"/>
  <c r="H39" i="2" s="1"/>
  <c r="J27" i="1" l="1"/>
  <c r="J28" i="1" s="1"/>
  <c r="J31" i="1" s="1"/>
  <c r="H73" i="2"/>
  <c r="J73" i="2" s="1"/>
  <c r="J39" i="2"/>
  <c r="H74" i="2"/>
  <c r="H75" i="2" l="1"/>
  <c r="J74" i="2"/>
  <c r="J75" i="2" s="1"/>
</calcChain>
</file>

<file path=xl/sharedStrings.xml><?xml version="1.0" encoding="utf-8"?>
<sst xmlns="http://schemas.openxmlformats.org/spreadsheetml/2006/main" count="228" uniqueCount="156">
  <si>
    <t>TÉRMINOS DE REFERENCIA PARA CONTRATAR LA EJECUCIÓN DE LOS ESTUDIOS, DISEÑOS, Y CONSTRUCCIÓN DE LAS OBRAS PRIORIZADAS, INCLUIDO EL ACOMPAÑAMIENTO SOCIAL PARA EL PROYECTO DE MEJORAMIENTO INTEGRAL DE BARRIOS EN EL MUNICIPIO DE IPIALES, DEPARTAMENTO DE NARIÑO.</t>
  </si>
  <si>
    <t>FORMATO DE OFERTA ECONOMICA</t>
  </si>
  <si>
    <r>
      <rPr>
        <b/>
        <sz val="10"/>
        <color rgb="FF000000"/>
        <rFont val="Arial Narrow"/>
        <family val="2"/>
      </rPr>
      <t xml:space="preserve">ETAPA I. </t>
    </r>
    <r>
      <rPr>
        <sz val="10"/>
        <color rgb="FF000000"/>
        <rFont val="Arial Narrow"/>
        <family val="2"/>
      </rPr>
      <t>EJECUCIÓN DE ESTUDIOS, DISEÑOS</t>
    </r>
  </si>
  <si>
    <t>DESCRIPCIÓN</t>
  </si>
  <si>
    <t>VALOR TOTAL</t>
  </si>
  <si>
    <t>ESTUDIOS Y DISEÑOS PARA EL PROYECTO DE MEJORAMIENTO INTEGRAL EN EL MUNICIPIO DE IPIALES - NARIÑO</t>
  </si>
  <si>
    <t>VALOR ETAPA I ANTES DE IVA</t>
  </si>
  <si>
    <t xml:space="preserve">VALOR IVA 19% </t>
  </si>
  <si>
    <t xml:space="preserve">TOTAL COSTO ETAPA I (A)     </t>
  </si>
  <si>
    <r>
      <rPr>
        <b/>
        <sz val="10"/>
        <color rgb="FF000000"/>
        <rFont val="Arial Narrow"/>
        <family val="2"/>
      </rPr>
      <t xml:space="preserve">ETAPA II.  </t>
    </r>
    <r>
      <rPr>
        <sz val="10"/>
        <color rgb="FF000000"/>
        <rFont val="Arial Narrow"/>
        <family val="2"/>
      </rPr>
      <t>CONSTRUCCIÓN DE LAS OBRAS PRIORIZADAS</t>
    </r>
  </si>
  <si>
    <t xml:space="preserve">DESCRIPCIÓN </t>
  </si>
  <si>
    <t>UNIDAD</t>
  </si>
  <si>
    <t>CANTIDAD</t>
  </si>
  <si>
    <t>VALOR UNITARIO</t>
  </si>
  <si>
    <t xml:space="preserve">VALOR TOTAL </t>
  </si>
  <si>
    <t>Pavimentación</t>
  </si>
  <si>
    <t>M2</t>
  </si>
  <si>
    <t>Reposicion y Construcción de Andenes</t>
  </si>
  <si>
    <t>Reposicion, Construcción y Ampliación de Andenes</t>
  </si>
  <si>
    <t>Equipamiento Comunall - Plaza Alfonso Lopez</t>
  </si>
  <si>
    <t>Urbanismo Táctico</t>
  </si>
  <si>
    <t>Pompeyano</t>
  </si>
  <si>
    <t xml:space="preserve">TOTAL COSTOS DIRECTOS </t>
  </si>
  <si>
    <t>Administración</t>
  </si>
  <si>
    <t xml:space="preserve">Imprevistos </t>
  </si>
  <si>
    <t>Utilidad</t>
  </si>
  <si>
    <t>Valor IVA sobre la utilidad</t>
  </si>
  <si>
    <t>TOTAL COSTOS INDIRECTOS</t>
  </si>
  <si>
    <t>COSTO TOTAL OBRA (TOTAL COSTOS DIRECTOS + TOTAL COSTOS INDIRECTOS) (B)</t>
  </si>
  <si>
    <r>
      <t xml:space="preserve">IMPLEMENTACIÓN DEL COMPONENTE SOCIAL – RUTA DE LA SOSTENIBILIDAD SOCIAL  (TRANSVERSAL) - </t>
    </r>
    <r>
      <rPr>
        <b/>
        <sz val="10"/>
        <color rgb="FFFF0000"/>
        <rFont val="Arial Narrow"/>
        <family val="2"/>
      </rPr>
      <t xml:space="preserve">VALOR NO MODIFICABLE </t>
    </r>
    <r>
      <rPr>
        <b/>
        <sz val="10"/>
        <rFont val="Arial Narrow"/>
        <family val="2"/>
      </rPr>
      <t>( C )</t>
    </r>
  </si>
  <si>
    <r>
      <rPr>
        <b/>
        <sz val="10"/>
        <color rgb="FF000000"/>
        <rFont val="Arial Narrow"/>
        <family val="2"/>
      </rPr>
      <t xml:space="preserve">IMPLEMENTACIÓN DEL COMPONENTE DE PAZ Y RECONCILIACIÓN  - </t>
    </r>
    <r>
      <rPr>
        <b/>
        <sz val="10"/>
        <color rgb="FFFF0000"/>
        <rFont val="Arial Narrow"/>
        <family val="2"/>
      </rPr>
      <t>VALOR NO MODIFICABLE</t>
    </r>
    <r>
      <rPr>
        <b/>
        <sz val="10"/>
        <color rgb="FF000000"/>
        <rFont val="Arial Narrow"/>
        <family val="2"/>
      </rPr>
      <t xml:space="preserve"> (D)</t>
    </r>
  </si>
  <si>
    <t>VALOR OFERTADO (F) =  (A+B+C+D+E)</t>
  </si>
  <si>
    <r>
      <rPr>
        <b/>
        <sz val="10"/>
        <color rgb="FF000000"/>
        <rFont val="Arial Narrow"/>
        <family val="2"/>
      </rPr>
      <t xml:space="preserve">Nota 1: </t>
    </r>
    <r>
      <rPr>
        <sz val="10"/>
        <color rgb="FF000000"/>
        <rFont val="Arial Narrow"/>
        <family val="2"/>
      </rPr>
      <t xml:space="preserve">Todos los valores contenidos en la oferta económica (valor unitario, valor de ítem, valor de etapa o fase, valor del AIU, valor total, valores resultantes de las operaciones aritméticas a que haya lugar, etc.) deberán estar ajustados al peso.
En caso que cualquier valor de la oferta económica (valor unitario, valor de ítem, valor de etapa o fase, valor del AIU, valor total, valores resultantes de las operaciones aritméticas a que haya lugar, etc.) de algún proponente se presente con decimales, la entidad procederá ajustar el valor redondeándolo al peso, cuando la fracción decimal del peso sea igual o superior a cinco lo aproximará por exceso al peso y cuando la fracción decimal del peso sea inferior a cinco lo aproximará por defecto al peso.
</t>
    </r>
    <r>
      <rPr>
        <b/>
        <sz val="10"/>
        <color rgb="FF000000"/>
        <rFont val="Arial Narrow"/>
        <family val="2"/>
      </rPr>
      <t>Nota 2:</t>
    </r>
    <r>
      <rPr>
        <sz val="10"/>
        <color rgb="FF000000"/>
        <rFont val="Arial Narrow"/>
        <family val="2"/>
      </rPr>
      <t xml:space="preserve"> EN EL EVENTO QUE EL FORMATO DE PROPUESTA ECONÓMICA PRESENTADO POR EL PROPONENTE PRESENTE DIFERENCIAS EN LA DESCRIPCIÓN DE LAS ACTIVIDADES O ÍTEMS Y/O EN LA UNIDAD CORRESPONDIENTE Y/O EN LAS CANTIDADES FRENTE A LAS ESTIPULADAS EN EL FORMATO PUBLICADO CON LA CONVOCATORIA PREVALECERÁ ESTA ÚLTIMA, POR LO QUE LA OFERTA SERÁ AJUSTADA DE CONFORMIDAD.
</t>
    </r>
    <r>
      <rPr>
        <b/>
        <sz val="10"/>
        <color rgb="FF000000"/>
        <rFont val="Arial Narrow"/>
        <family val="2"/>
      </rPr>
      <t>Nota 3</t>
    </r>
    <r>
      <rPr>
        <sz val="10"/>
        <color rgb="FF000000"/>
        <rFont val="Arial Narrow"/>
        <family val="2"/>
      </rPr>
      <t xml:space="preserve">: La Entidad realizará la verificación y corrección de todas las operaciones aritméticas a que haya lugar en la propuesta económica. El resultado de todas las operaciones aritméticas se redondeará al peso en el momento de la evaluación económica.
</t>
    </r>
    <r>
      <rPr>
        <b/>
        <sz val="10"/>
        <color rgb="FF000000"/>
        <rFont val="Arial Narrow"/>
        <family val="2"/>
      </rPr>
      <t>Nota 4:</t>
    </r>
    <r>
      <rPr>
        <sz val="10"/>
        <color rgb="FF000000"/>
        <rFont val="Arial Narrow"/>
        <family val="2"/>
      </rPr>
      <t xml:space="preserve"> El AIU deberá ser expresado en porcentaje (%) y deberá consignarlo y discriminarlo en la propuesta económica (administración (a), imprevistos (i) y utilidad (u)) (cuando aplique)
Para los componentes del AIU (administración (a), imprevistos (i) y utilidad (u)) expresados en porcentaje, se podrán incluir hasta máximo dos (2) decimales. En caso que cualquier porcentaje del AIU presente mas de dos (2) decimales, la Entidad procederá a ajustar el porcentaje redondeándolo a la centésima, así: cuando la milésima del porcentaje sea igual o superior a cinco se aproximará por exceso al número entero siguiente de la centésima del porcentaje y cuando la milésima del porcentaje sea inferior a cinco se aproximará por defecto al número entero de la centésima del porcentaje.
</t>
    </r>
    <r>
      <rPr>
        <b/>
        <u/>
        <sz val="10"/>
        <color rgb="FF000000"/>
        <rFont val="Arial Narrow"/>
        <family val="2"/>
      </rPr>
      <t xml:space="preserve">Tope máximo del A.I.U.: 34,74% 
</t>
    </r>
    <r>
      <rPr>
        <b/>
        <sz val="10"/>
        <color rgb="FF000000"/>
        <rFont val="Arial Narrow"/>
        <family val="2"/>
      </rPr>
      <t>Nota 5</t>
    </r>
    <r>
      <rPr>
        <sz val="10"/>
        <color rgb="FF000000"/>
        <rFont val="Arial Narrow"/>
        <family val="2"/>
      </rPr>
      <t xml:space="preserve">: En el evento que la propuesta económica no contenga el precio o se haya diligenciado en cero o con algún símbolo, la propuesta será rechazada.
</t>
    </r>
    <r>
      <rPr>
        <b/>
        <sz val="10"/>
        <color rgb="FF000000"/>
        <rFont val="Arial Narrow"/>
        <family val="2"/>
      </rPr>
      <t xml:space="preserve">Nota 6: </t>
    </r>
    <r>
      <rPr>
        <sz val="10"/>
        <color rgb="FF000000"/>
        <rFont val="Arial Narrow"/>
        <family val="2"/>
      </rPr>
      <t>Revisión del IVA: El oferente debe indicar en su oferta económica la tarifa del IVA aplicable al objeto contractual. En caso de no indicarla o en caso de indicarla en un porcentaje diferente a la tarifa legal, su oferta será rechazada.</t>
    </r>
  </si>
  <si>
    <t>TÉRMINOS DE REFERENCIA PARA CONTRATAR LA INTERVENTORÍA TÉCNICA, ADMINISTRATIVA, FINANCIERA, CONTABLE, AMBIENTAL, SOCIAL Y JURÍDICA A LA EJECUCIÓN DE LOS ESTUDIOS, DISEÑOS Y CONSTRUCCIÓN DE LAS OBRAS PRIORIZADAS, INCLUIDO EL ACOMPAÑAMIENTO SOCIAL NECESARIO PARA EL PROYECTO DE MEJORAMIENTO INTEGRAL DE BARRIOS EN EL MUNICIPIO DE IPIALES, DEPARTAMENTO DE NARIÑO.</t>
  </si>
  <si>
    <t xml:space="preserve">FORMATO DE OFERTA ECONÓMICA DE INTERVENTORÍA </t>
  </si>
  <si>
    <t>CANT.</t>
  </si>
  <si>
    <t>CARGO / OFICIO</t>
  </si>
  <si>
    <t>COSTOS</t>
  </si>
  <si>
    <t xml:space="preserve">PARTICIPACIÓN </t>
  </si>
  <si>
    <t xml:space="preserve">DEDICACIÓN </t>
  </si>
  <si>
    <t>VALOR</t>
  </si>
  <si>
    <t>DE PERSONAL</t>
  </si>
  <si>
    <t>(meses)</t>
  </si>
  <si>
    <t>%</t>
  </si>
  <si>
    <t>PARCIAL ($)</t>
  </si>
  <si>
    <t>(1)</t>
  </si>
  <si>
    <t>(2)</t>
  </si>
  <si>
    <t>(3)</t>
  </si>
  <si>
    <t>(4)</t>
  </si>
  <si>
    <r>
      <rPr>
        <sz val="10"/>
        <color rgb="FF000000"/>
        <rFont val="Arial Narrow"/>
        <family val="2"/>
      </rPr>
      <t>(1)*((3)*(4))*(2) =</t>
    </r>
    <r>
      <rPr>
        <b/>
        <sz val="10"/>
        <color rgb="FF0000FF"/>
        <rFont val="Arial Narrow"/>
        <family val="2"/>
      </rPr>
      <t xml:space="preserve"> (5)</t>
    </r>
  </si>
  <si>
    <t xml:space="preserve">COSTOS DIRECTOS DE PERSONAL ETAPA I </t>
  </si>
  <si>
    <t>PERSONAL PROFESIONAL</t>
  </si>
  <si>
    <t xml:space="preserve">Director y coordinador técnico de interventoría </t>
  </si>
  <si>
    <t>Honorarios segun Minvivienda 2026</t>
  </si>
  <si>
    <t xml:space="preserve">Profesional social </t>
  </si>
  <si>
    <t>Arquitecto Diseñador urbano</t>
  </si>
  <si>
    <t>Ajustar dedicacion en los TDR</t>
  </si>
  <si>
    <t xml:space="preserve">Arquitecto paisajista </t>
  </si>
  <si>
    <t>Especialista ambiental</t>
  </si>
  <si>
    <t xml:space="preserve">Especialista estructural </t>
  </si>
  <si>
    <t>Especialista en diseño geométrico de vías</t>
  </si>
  <si>
    <t>Especialista en geotécnia y pavimentos</t>
  </si>
  <si>
    <t>Incluir la especialidad de pavimentos en los TDR</t>
  </si>
  <si>
    <t xml:space="preserve">Especialista hidrosanitario </t>
  </si>
  <si>
    <t xml:space="preserve">Especialista eléctrico </t>
  </si>
  <si>
    <t>Profesional de costos, presupuestos y programación</t>
  </si>
  <si>
    <t>Profesional de apoyo social –
profesional del primer empleo</t>
  </si>
  <si>
    <t>Ingeniero Auxiliar y/o profesional de apoyo técnico - profesional del primer empleo</t>
  </si>
  <si>
    <t>PERSONAL TÉCNICO</t>
  </si>
  <si>
    <t xml:space="preserve">Comision de Topografia (Topográfo+Auxiliar) </t>
  </si>
  <si>
    <t>Aclarar que es una comision topografica (topografo+auxiliar)</t>
  </si>
  <si>
    <t>PERSONAL ADMINISTRATIVO</t>
  </si>
  <si>
    <t xml:space="preserve">Secretaria </t>
  </si>
  <si>
    <t>Salario minimo</t>
  </si>
  <si>
    <t xml:space="preserve">Mensajero </t>
  </si>
  <si>
    <t xml:space="preserve">Contador </t>
  </si>
  <si>
    <t>3smmlv - ver tabla guia</t>
  </si>
  <si>
    <t xml:space="preserve">Abogado </t>
  </si>
  <si>
    <t>PERSONAL AUXILIAR TÉCNICO</t>
  </si>
  <si>
    <t>OTROS COSTOS DE PERSONAL</t>
  </si>
  <si>
    <t>SUBTOTAL COSTOS PERSONAL ETAPA 1</t>
  </si>
  <si>
    <t>FACTOR MULTIPLICADOR</t>
  </si>
  <si>
    <t>SUBTOTAL COSTOS PERSONAL + FACTOR MULTIPLICADOR</t>
  </si>
  <si>
    <t>IVA 19% DE INTERVENTORIA ETAPA 1</t>
  </si>
  <si>
    <t>OFERTA ECONOMICA ETAPA 1</t>
  </si>
  <si>
    <t>COSTOS DIRECTOS DE PERSONAL ETAPA II</t>
  </si>
  <si>
    <t xml:space="preserve">Residente de interventoría obra </t>
  </si>
  <si>
    <t xml:space="preserve">Especialista ambiental </t>
  </si>
  <si>
    <t xml:space="preserve">Profesional en seguridad y salud en el trabajo </t>
  </si>
  <si>
    <t>Profesional de apoyo diseñador</t>
  </si>
  <si>
    <t>Ajustar  la dedicacion en los TDR</t>
  </si>
  <si>
    <t xml:space="preserve">PERSONAL TÉNICO </t>
  </si>
  <si>
    <t xml:space="preserve">Comisión de Topografía (Topógrafo+ Auxiliar) </t>
  </si>
  <si>
    <t xml:space="preserve">PERSONAL ADMINISTRATIVO </t>
  </si>
  <si>
    <t xml:space="preserve">OTROS COSTOS DE PERSONAL </t>
  </si>
  <si>
    <t>SUBTOTAL COSTOS PERSONAL ETAPA 2</t>
  </si>
  <si>
    <t>IVA 19% DE INTERVENTORIA ETAPA 2</t>
  </si>
  <si>
    <t>OFERTA ECONOMICA ETAPA 2</t>
  </si>
  <si>
    <t>TOTAL OFERTA ECONOMICA</t>
  </si>
  <si>
    <t>FIRMAS:</t>
  </si>
  <si>
    <t>Nombre y firma del representante legal del Proponente</t>
  </si>
  <si>
    <t>Nombre del Proponente</t>
  </si>
  <si>
    <t xml:space="preserve">FACTOR MULTIPLICADOR </t>
  </si>
  <si>
    <t xml:space="preserve">Ítem </t>
  </si>
  <si>
    <t xml:space="preserve">Descripción </t>
  </si>
  <si>
    <t xml:space="preserve">Porcentaje </t>
  </si>
  <si>
    <t xml:space="preserve">SUELDO ANUAL BÁSICO </t>
  </si>
  <si>
    <t xml:space="preserve">SALARIO MENSUAL </t>
  </si>
  <si>
    <t> </t>
  </si>
  <si>
    <t xml:space="preserve">PRESTACIONES SOCIALES </t>
  </si>
  <si>
    <t xml:space="preserve">2.1 Prima anual </t>
  </si>
  <si>
    <t xml:space="preserve">2.2 Cesantía anual  </t>
  </si>
  <si>
    <t>2.3 Intereses de Cesantías</t>
  </si>
  <si>
    <t>2.4 Vacaciones</t>
  </si>
  <si>
    <t>2.5 Seguridad Social (salud)</t>
  </si>
  <si>
    <t>2.6 Seguridad Social (pensión)</t>
  </si>
  <si>
    <t>2.7 Aseguradora de Riesgos Profesionales</t>
  </si>
  <si>
    <t>2.8 Subsidio Familiar</t>
  </si>
  <si>
    <t>2.9 ICBF</t>
  </si>
  <si>
    <t>2.10 SENA</t>
  </si>
  <si>
    <t>2.11 Subsidio de Transporte</t>
  </si>
  <si>
    <t>2.12 Dotación</t>
  </si>
  <si>
    <t xml:space="preserve">COSTOS DIRECTOS </t>
  </si>
  <si>
    <t>Arriendo de Oficina, Administración y Servicios Públicos</t>
  </si>
  <si>
    <t>Papelería oficina interventor</t>
  </si>
  <si>
    <t xml:space="preserve">Personal administrativo no facturado </t>
  </si>
  <si>
    <t>Personal profesional no facturado</t>
  </si>
  <si>
    <t>Implementación y programa preventivo de salud en el trabajo y seguridad industrial</t>
  </si>
  <si>
    <t>Equipos de oficina</t>
  </si>
  <si>
    <t>Equipos de plotter, escaneo y fotografía. Incluye impresiones</t>
  </si>
  <si>
    <t>Combustibles vehículos</t>
  </si>
  <si>
    <t>Laboratorios y ensayos de verificación</t>
  </si>
  <si>
    <t>Documentación Técnica. Informes por cada especialidad (1 original, 2 copias y CD) por cada uno</t>
  </si>
  <si>
    <t>Trámites y aprobaciones ante entidades por cada especialidad. Incluye acompañamientos</t>
  </si>
  <si>
    <t xml:space="preserve">IMPUESTOS </t>
  </si>
  <si>
    <t>Contribución especial</t>
  </si>
  <si>
    <t>Rete fuente</t>
  </si>
  <si>
    <t>Rete ICA</t>
  </si>
  <si>
    <t xml:space="preserve">Tasa pro deporte </t>
  </si>
  <si>
    <t xml:space="preserve">Fondo de seguridad </t>
  </si>
  <si>
    <t xml:space="preserve">Estampilla UDENAR </t>
  </si>
  <si>
    <t xml:space="preserve">Estampilla adulto mayor </t>
  </si>
  <si>
    <t xml:space="preserve">Estampilla procultura </t>
  </si>
  <si>
    <t>Estampilla justicia familiar</t>
  </si>
  <si>
    <t>Otros impuestos o estampillas</t>
  </si>
  <si>
    <t>Pendiente respuesta Gloria Angelica</t>
  </si>
  <si>
    <t xml:space="preserve">PÓLIZAS Y GARANTÍAS </t>
  </si>
  <si>
    <t>Cumplimiento</t>
  </si>
  <si>
    <t>Buen manejo de anticipo</t>
  </si>
  <si>
    <t>Salarios y prestaciones sociales</t>
  </si>
  <si>
    <t>Estabilidad y calidad de obra</t>
  </si>
  <si>
    <t>Responsabilidad civil</t>
  </si>
  <si>
    <t xml:space="preserve">IMPREVISTOS 1% </t>
  </si>
  <si>
    <t>HONORARIOS (UTILIDADES)  DE (1+2+3+4)</t>
  </si>
  <si>
    <t>Pendiente estudio de mercado</t>
  </si>
  <si>
    <t>TOTAL FACTOR MULTIPLICADOR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</si>
</sst>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-[$$-240A]\ * #,##0.00_ ;_-[$$-240A]\ * \-#,##0.00\ ;_-[$$-240A]\ * &quot;-&quot;??_ ;_-@_ "/>
    <numFmt numFmtId="166" formatCode="_(* #,##0.00_);_(* \(#,##0.00\);_(* &quot;-&quot;??_);_(@_)"/>
    <numFmt numFmtId="167" formatCode="_(* #.##0.00_);_(* \(#.##0.00\);_(* &quot;-&quot;??_);_(@_)"/>
    <numFmt numFmtId="168" formatCode="_(&quot;$&quot;\ * #,##0.00_);_(&quot;$&quot;\ * \(#,##0.00\);_(&quot;$&quot;\ * &quot;-&quot;??_);_(@_)"/>
    <numFmt numFmtId="169" formatCode="_-[$$-409]* #,##0.00_ ;_-[$$-409]* \-#,##0.00\ ;_-[$$-409]* &quot;-&quot;??_ ;_-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2"/>
      <color indexed="8"/>
      <name val="Verdana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color indexed="12"/>
      <name val="Arial Narrow"/>
      <family val="2"/>
    </font>
    <font>
      <b/>
      <u/>
      <sz val="10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b/>
      <sz val="10"/>
      <color rgb="FF0000FF"/>
      <name val="Arial Narrow"/>
      <family val="2"/>
    </font>
    <font>
      <sz val="10"/>
      <name val="Arial Narrow"/>
      <family val="2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u val="double"/>
      <sz val="10"/>
      <name val="Arial Narrow"/>
      <family val="2"/>
    </font>
    <font>
      <sz val="11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Protection="0">
      <alignment vertical="top"/>
    </xf>
    <xf numFmtId="0" fontId="8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</cellStyleXfs>
  <cellXfs count="235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3" fillId="5" borderId="12" xfId="1" applyNumberFormat="1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5" fillId="4" borderId="9" xfId="1" applyNumberFormat="1" applyFont="1" applyFill="1" applyBorder="1" applyAlignment="1">
      <alignment horizontal="right" vertical="center" wrapText="1"/>
    </xf>
    <xf numFmtId="10" fontId="4" fillId="4" borderId="8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4" xfId="0" applyFont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10" fontId="4" fillId="4" borderId="24" xfId="3" applyNumberFormat="1" applyFont="1" applyFill="1" applyBorder="1" applyAlignment="1">
      <alignment horizontal="center" vertical="center" wrapText="1"/>
    </xf>
    <xf numFmtId="44" fontId="3" fillId="7" borderId="3" xfId="2" applyFont="1" applyFill="1" applyBorder="1" applyAlignment="1">
      <alignment horizontal="right" vertical="center" wrapText="1"/>
    </xf>
    <xf numFmtId="0" fontId="3" fillId="7" borderId="29" xfId="0" applyFont="1" applyFill="1" applyBorder="1" applyAlignment="1">
      <alignment horizontal="right" vertical="center" wrapText="1"/>
    </xf>
    <xf numFmtId="164" fontId="3" fillId="7" borderId="32" xfId="0" applyNumberFormat="1" applyFont="1" applyFill="1" applyBorder="1" applyAlignment="1">
      <alignment horizontal="right" vertical="center" wrapText="1"/>
    </xf>
    <xf numFmtId="0" fontId="3" fillId="7" borderId="34" xfId="0" applyFont="1" applyFill="1" applyBorder="1" applyAlignment="1">
      <alignment horizontal="right" vertical="center" wrapText="1"/>
    </xf>
    <xf numFmtId="0" fontId="11" fillId="0" borderId="43" xfId="4" applyFont="1" applyBorder="1" applyAlignment="1">
      <alignment horizontal="center" vertical="center" wrapText="1"/>
    </xf>
    <xf numFmtId="0" fontId="11" fillId="0" borderId="41" xfId="4" applyFont="1" applyBorder="1" applyAlignment="1">
      <alignment horizontal="center" vertical="center" wrapText="1"/>
    </xf>
    <xf numFmtId="0" fontId="11" fillId="0" borderId="33" xfId="4" applyFont="1" applyBorder="1" applyAlignment="1">
      <alignment horizontal="center" vertical="center" wrapText="1"/>
    </xf>
    <xf numFmtId="0" fontId="11" fillId="0" borderId="28" xfId="4" applyFont="1" applyBorder="1" applyAlignment="1">
      <alignment horizontal="center" vertical="center" wrapText="1"/>
    </xf>
    <xf numFmtId="0" fontId="12" fillId="0" borderId="45" xfId="4" quotePrefix="1" applyFont="1" applyFill="1" applyBorder="1" applyAlignment="1">
      <alignment horizontal="center" vertical="center" wrapText="1"/>
    </xf>
    <xf numFmtId="0" fontId="12" fillId="0" borderId="46" xfId="4" quotePrefix="1" applyFont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vertical="center" wrapText="1"/>
    </xf>
    <xf numFmtId="165" fontId="11" fillId="0" borderId="8" xfId="4" applyNumberFormat="1" applyFont="1" applyFill="1" applyBorder="1" applyAlignment="1">
      <alignment horizontal="center" vertical="center" wrapText="1"/>
    </xf>
    <xf numFmtId="2" fontId="11" fillId="0" borderId="8" xfId="4" applyNumberFormat="1" applyFont="1" applyFill="1" applyBorder="1" applyAlignment="1">
      <alignment horizontal="center" vertical="center" wrapText="1"/>
    </xf>
    <xf numFmtId="165" fontId="11" fillId="0" borderId="9" xfId="6" applyNumberFormat="1" applyFont="1" applyFill="1" applyBorder="1" applyAlignment="1">
      <alignment vertical="center" wrapText="1"/>
    </xf>
    <xf numFmtId="0" fontId="11" fillId="0" borderId="8" xfId="4" applyFont="1" applyBorder="1" applyAlignment="1">
      <alignment vertical="center"/>
    </xf>
    <xf numFmtId="165" fontId="11" fillId="0" borderId="8" xfId="4" applyNumberFormat="1" applyFont="1" applyFill="1" applyBorder="1" applyAlignment="1">
      <alignment vertical="center" wrapText="1"/>
    </xf>
    <xf numFmtId="0" fontId="11" fillId="0" borderId="8" xfId="4" applyFont="1" applyFill="1" applyBorder="1" applyAlignment="1"/>
    <xf numFmtId="0" fontId="11" fillId="0" borderId="8" xfId="4" applyFont="1" applyBorder="1" applyAlignment="1">
      <alignment vertical="center" wrapText="1"/>
    </xf>
    <xf numFmtId="168" fontId="5" fillId="7" borderId="6" xfId="8" applyFont="1" applyFill="1" applyBorder="1" applyAlignment="1">
      <alignment vertical="center" wrapText="1"/>
    </xf>
    <xf numFmtId="168" fontId="5" fillId="7" borderId="9" xfId="8" applyFont="1" applyFill="1" applyBorder="1" applyAlignment="1">
      <alignment vertical="center" wrapText="1"/>
    </xf>
    <xf numFmtId="168" fontId="5" fillId="7" borderId="9" xfId="9" applyFont="1" applyFill="1" applyBorder="1" applyAlignment="1">
      <alignment vertical="center" wrapText="1"/>
    </xf>
    <xf numFmtId="168" fontId="5" fillId="7" borderId="12" xfId="8" applyFont="1" applyFill="1" applyBorder="1" applyAlignment="1">
      <alignment vertical="center" wrapText="1"/>
    </xf>
    <xf numFmtId="0" fontId="11" fillId="8" borderId="39" xfId="4" applyFont="1" applyFill="1" applyBorder="1" applyAlignment="1">
      <alignment horizontal="justify" vertical="center" wrapText="1"/>
    </xf>
    <xf numFmtId="0" fontId="11" fillId="8" borderId="40" xfId="4" applyFont="1" applyFill="1" applyBorder="1" applyAlignment="1">
      <alignment horizontal="justify" vertical="center" wrapText="1"/>
    </xf>
    <xf numFmtId="0" fontId="11" fillId="8" borderId="41" xfId="4" applyFont="1" applyFill="1" applyBorder="1" applyAlignment="1">
      <alignment horizontal="justify" vertical="center" wrapText="1"/>
    </xf>
    <xf numFmtId="0" fontId="11" fillId="8" borderId="49" xfId="4" applyFont="1" applyFill="1" applyBorder="1" applyAlignment="1">
      <alignment horizontal="left" vertical="center" wrapText="1"/>
    </xf>
    <xf numFmtId="0" fontId="11" fillId="8" borderId="0" xfId="4" applyNumberFormat="1" applyFont="1" applyFill="1" applyBorder="1" applyAlignment="1">
      <alignment horizontal="center" vertical="center" wrapText="1"/>
    </xf>
    <xf numFmtId="0" fontId="11" fillId="8" borderId="0" xfId="4" applyNumberFormat="1" applyFont="1" applyFill="1" applyBorder="1" applyAlignment="1">
      <alignment horizontal="justify" vertical="center" wrapText="1"/>
    </xf>
    <xf numFmtId="0" fontId="11" fillId="8" borderId="0" xfId="4" applyNumberFormat="1" applyFont="1" applyFill="1" applyBorder="1" applyAlignment="1">
      <alignment vertical="center" wrapText="1"/>
    </xf>
    <xf numFmtId="0" fontId="11" fillId="8" borderId="48" xfId="4" applyNumberFormat="1" applyFont="1" applyFill="1" applyBorder="1" applyAlignment="1">
      <alignment vertical="center" wrapText="1"/>
    </xf>
    <xf numFmtId="0" fontId="14" fillId="0" borderId="26" xfId="10" applyFont="1" applyBorder="1" applyAlignment="1">
      <alignment vertical="center"/>
    </xf>
    <xf numFmtId="0" fontId="11" fillId="8" borderId="27" xfId="4" applyNumberFormat="1" applyFont="1" applyFill="1" applyBorder="1" applyAlignment="1">
      <alignment horizontal="center" vertical="center" wrapText="1"/>
    </xf>
    <xf numFmtId="0" fontId="11" fillId="8" borderId="27" xfId="4" applyNumberFormat="1" applyFont="1" applyFill="1" applyBorder="1" applyAlignment="1">
      <alignment horizontal="justify" vertical="center" wrapText="1"/>
    </xf>
    <xf numFmtId="0" fontId="11" fillId="8" borderId="27" xfId="4" applyNumberFormat="1" applyFont="1" applyFill="1" applyBorder="1" applyAlignment="1">
      <alignment vertical="center" wrapText="1"/>
    </xf>
    <xf numFmtId="0" fontId="11" fillId="8" borderId="28" xfId="4" applyNumberFormat="1" applyFont="1" applyFill="1" applyBorder="1" applyAlignment="1">
      <alignment vertical="center" wrapText="1"/>
    </xf>
    <xf numFmtId="0" fontId="11" fillId="8" borderId="14" xfId="4" applyNumberFormat="1" applyFont="1" applyFill="1" applyBorder="1" applyAlignment="1">
      <alignment horizontal="justify" vertical="center" wrapText="1"/>
    </xf>
    <xf numFmtId="0" fontId="11" fillId="8" borderId="14" xfId="4" applyNumberFormat="1" applyFont="1" applyFill="1" applyBorder="1" applyAlignment="1">
      <alignment vertical="center" wrapText="1"/>
    </xf>
    <xf numFmtId="0" fontId="11" fillId="8" borderId="15" xfId="4" applyNumberFormat="1" applyFont="1" applyFill="1" applyBorder="1" applyAlignment="1">
      <alignment vertical="center" wrapText="1"/>
    </xf>
    <xf numFmtId="9" fontId="4" fillId="0" borderId="8" xfId="0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center" vertical="center" wrapText="1"/>
    </xf>
    <xf numFmtId="0" fontId="20" fillId="0" borderId="54" xfId="0" applyFont="1" applyBorder="1"/>
    <xf numFmtId="10" fontId="20" fillId="0" borderId="54" xfId="0" applyNumberFormat="1" applyFont="1" applyBorder="1"/>
    <xf numFmtId="0" fontId="20" fillId="0" borderId="54" xfId="0" applyFont="1" applyBorder="1" applyAlignment="1">
      <alignment wrapText="1"/>
    </xf>
    <xf numFmtId="0" fontId="18" fillId="7" borderId="54" xfId="0" applyFont="1" applyFill="1" applyBorder="1" applyAlignment="1">
      <alignment horizontal="center"/>
    </xf>
    <xf numFmtId="0" fontId="19" fillId="7" borderId="54" xfId="0" applyFont="1" applyFill="1" applyBorder="1"/>
    <xf numFmtId="10" fontId="20" fillId="7" borderId="54" xfId="0" applyNumberFormat="1" applyFont="1" applyFill="1" applyBorder="1"/>
    <xf numFmtId="0" fontId="19" fillId="7" borderId="54" xfId="0" applyFont="1" applyFill="1" applyBorder="1" applyAlignment="1">
      <alignment horizontal="left"/>
    </xf>
    <xf numFmtId="0" fontId="18" fillId="0" borderId="55" xfId="0" applyFont="1" applyBorder="1" applyAlignment="1">
      <alignment horizontal="center"/>
    </xf>
    <xf numFmtId="0" fontId="18" fillId="7" borderId="55" xfId="0" applyFont="1" applyFill="1" applyBorder="1" applyAlignment="1">
      <alignment horizontal="center"/>
    </xf>
    <xf numFmtId="0" fontId="18" fillId="7" borderId="56" xfId="0" applyFont="1" applyFill="1" applyBorder="1" applyAlignment="1">
      <alignment horizontal="center"/>
    </xf>
    <xf numFmtId="0" fontId="19" fillId="0" borderId="55" xfId="0" applyFont="1" applyBorder="1"/>
    <xf numFmtId="10" fontId="19" fillId="7" borderId="56" xfId="0" applyNumberFormat="1" applyFont="1" applyFill="1" applyBorder="1"/>
    <xf numFmtId="0" fontId="20" fillId="0" borderId="55" xfId="0" applyFont="1" applyBorder="1"/>
    <xf numFmtId="0" fontId="20" fillId="0" borderId="56" xfId="0" applyFont="1" applyBorder="1"/>
    <xf numFmtId="0" fontId="20" fillId="0" borderId="57" xfId="0" applyFont="1" applyBorder="1"/>
    <xf numFmtId="0" fontId="19" fillId="7" borderId="58" xfId="0" applyFont="1" applyFill="1" applyBorder="1"/>
    <xf numFmtId="10" fontId="20" fillId="7" borderId="58" xfId="0" applyNumberFormat="1" applyFont="1" applyFill="1" applyBorder="1"/>
    <xf numFmtId="0" fontId="19" fillId="0" borderId="60" xfId="0" applyFont="1" applyBorder="1"/>
    <xf numFmtId="0" fontId="20" fillId="0" borderId="61" xfId="0" applyFont="1" applyBorder="1"/>
    <xf numFmtId="10" fontId="20" fillId="0" borderId="62" xfId="0" applyNumberFormat="1" applyFont="1" applyBorder="1"/>
    <xf numFmtId="0" fontId="18" fillId="0" borderId="60" xfId="0" applyFont="1" applyBorder="1" applyAlignment="1">
      <alignment horizontal="center"/>
    </xf>
    <xf numFmtId="10" fontId="20" fillId="0" borderId="61" xfId="0" applyNumberFormat="1" applyFont="1" applyBorder="1"/>
    <xf numFmtId="0" fontId="20" fillId="0" borderId="62" xfId="0" applyFont="1" applyBorder="1"/>
    <xf numFmtId="0" fontId="20" fillId="0" borderId="60" xfId="0" applyFont="1" applyBorder="1"/>
    <xf numFmtId="0" fontId="20" fillId="0" borderId="61" xfId="0" applyFont="1" applyBorder="1" applyAlignment="1">
      <alignment wrapText="1"/>
    </xf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9" fillId="7" borderId="66" xfId="0" applyFont="1" applyFill="1" applyBorder="1"/>
    <xf numFmtId="0" fontId="19" fillId="7" borderId="67" xfId="0" applyFont="1" applyFill="1" applyBorder="1"/>
    <xf numFmtId="0" fontId="20" fillId="7" borderId="67" xfId="0" applyFont="1" applyFill="1" applyBorder="1"/>
    <xf numFmtId="10" fontId="19" fillId="7" borderId="68" xfId="0" applyNumberFormat="1" applyFont="1" applyFill="1" applyBorder="1"/>
    <xf numFmtId="0" fontId="20" fillId="0" borderId="64" xfId="0" applyFont="1" applyBorder="1"/>
    <xf numFmtId="10" fontId="20" fillId="0" borderId="64" xfId="0" applyNumberFormat="1" applyFont="1" applyBorder="1"/>
    <xf numFmtId="0" fontId="20" fillId="0" borderId="65" xfId="0" applyFont="1" applyBorder="1"/>
    <xf numFmtId="0" fontId="20" fillId="0" borderId="63" xfId="0" applyFont="1" applyBorder="1"/>
    <xf numFmtId="0" fontId="19" fillId="0" borderId="63" xfId="0" applyFont="1" applyBorder="1"/>
    <xf numFmtId="0" fontId="21" fillId="0" borderId="64" xfId="0" applyFont="1" applyBorder="1"/>
    <xf numFmtId="10" fontId="20" fillId="0" borderId="65" xfId="0" applyNumberFormat="1" applyFont="1" applyBorder="1"/>
    <xf numFmtId="0" fontId="20" fillId="7" borderId="66" xfId="0" applyFont="1" applyFill="1" applyBorder="1"/>
    <xf numFmtId="10" fontId="20" fillId="7" borderId="67" xfId="0" applyNumberFormat="1" applyFont="1" applyFill="1" applyBorder="1"/>
    <xf numFmtId="10" fontId="19" fillId="7" borderId="59" xfId="0" applyNumberFormat="1" applyFont="1" applyFill="1" applyBorder="1"/>
    <xf numFmtId="0" fontId="5" fillId="0" borderId="54" xfId="4" applyFont="1" applyFill="1" applyBorder="1" applyAlignment="1">
      <alignment horizontal="left" vertical="center" wrapText="1"/>
    </xf>
    <xf numFmtId="0" fontId="11" fillId="0" borderId="54" xfId="4" applyFont="1" applyFill="1" applyBorder="1" applyAlignment="1">
      <alignment horizontal="center" vertical="center" wrapText="1"/>
    </xf>
    <xf numFmtId="165" fontId="11" fillId="0" borderId="54" xfId="4" applyNumberFormat="1" applyFont="1" applyFill="1" applyBorder="1" applyAlignment="1">
      <alignment horizontal="center" vertical="center" wrapText="1"/>
    </xf>
    <xf numFmtId="2" fontId="11" fillId="0" borderId="54" xfId="4" applyNumberFormat="1" applyFont="1" applyFill="1" applyBorder="1" applyAlignment="1">
      <alignment horizontal="center" vertical="center" wrapText="1"/>
    </xf>
    <xf numFmtId="0" fontId="11" fillId="0" borderId="54" xfId="4" applyFont="1" applyBorder="1" applyAlignment="1">
      <alignment vertical="center" wrapText="1"/>
    </xf>
    <xf numFmtId="0" fontId="11" fillId="0" borderId="54" xfId="4" applyFont="1" applyFill="1" applyBorder="1" applyAlignment="1">
      <alignment horizontal="left" vertical="center" wrapText="1"/>
    </xf>
    <xf numFmtId="0" fontId="5" fillId="0" borderId="54" xfId="4" applyFont="1" applyFill="1" applyBorder="1" applyAlignment="1">
      <alignment horizontal="center" vertical="center" wrapText="1"/>
    </xf>
    <xf numFmtId="9" fontId="11" fillId="0" borderId="54" xfId="4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" fillId="0" borderId="8" xfId="0" applyFont="1" applyBorder="1" applyAlignment="1">
      <alignment horizontal="center" vertical="center" wrapText="1"/>
    </xf>
    <xf numFmtId="0" fontId="11" fillId="0" borderId="8" xfId="4" applyNumberFormat="1" applyFont="1" applyFill="1" applyBorder="1" applyAlignment="1">
      <alignment horizontal="center" vertical="center" wrapText="1"/>
    </xf>
    <xf numFmtId="10" fontId="11" fillId="0" borderId="54" xfId="4" applyNumberFormat="1" applyFont="1" applyFill="1" applyBorder="1" applyAlignment="1">
      <alignment horizontal="center" vertical="center" wrapText="1"/>
    </xf>
    <xf numFmtId="0" fontId="11" fillId="0" borderId="54" xfId="4" applyNumberFormat="1" applyFont="1" applyFill="1" applyBorder="1" applyAlignment="1">
      <alignment horizontal="center" vertical="center" wrapText="1"/>
    </xf>
    <xf numFmtId="169" fontId="11" fillId="0" borderId="54" xfId="4" applyNumberFormat="1" applyFont="1" applyFill="1" applyBorder="1" applyAlignment="1">
      <alignment horizontal="left" vertical="center" wrapText="1"/>
    </xf>
    <xf numFmtId="0" fontId="11" fillId="0" borderId="61" xfId="4" applyFont="1" applyFill="1" applyBorder="1" applyAlignment="1">
      <alignment horizontal="center" vertical="center" wrapText="1"/>
    </xf>
    <xf numFmtId="0" fontId="11" fillId="0" borderId="61" xfId="4" applyFont="1" applyBorder="1" applyAlignment="1">
      <alignment vertical="center" wrapText="1"/>
    </xf>
    <xf numFmtId="165" fontId="11" fillId="0" borderId="61" xfId="4" applyNumberFormat="1" applyFont="1" applyFill="1" applyBorder="1" applyAlignment="1">
      <alignment horizontal="center" vertical="center" wrapText="1"/>
    </xf>
    <xf numFmtId="0" fontId="11" fillId="0" borderId="61" xfId="4" applyNumberFormat="1" applyFont="1" applyFill="1" applyBorder="1" applyAlignment="1">
      <alignment horizontal="center" vertical="center" wrapText="1"/>
    </xf>
    <xf numFmtId="2" fontId="11" fillId="0" borderId="61" xfId="4" applyNumberFormat="1" applyFont="1" applyFill="1" applyBorder="1" applyAlignment="1">
      <alignment horizontal="center" vertical="center" wrapText="1"/>
    </xf>
    <xf numFmtId="165" fontId="11" fillId="0" borderId="32" xfId="6" applyNumberFormat="1" applyFont="1" applyFill="1" applyBorder="1" applyAlignment="1">
      <alignment vertical="center" wrapText="1"/>
    </xf>
    <xf numFmtId="10" fontId="5" fillId="7" borderId="9" xfId="8" applyNumberFormat="1" applyFont="1" applyFill="1" applyBorder="1" applyAlignment="1">
      <alignment vertical="center" wrapText="1"/>
    </xf>
    <xf numFmtId="168" fontId="11" fillId="7" borderId="9" xfId="8" applyFont="1" applyFill="1" applyBorder="1" applyAlignment="1">
      <alignment vertical="center" wrapText="1"/>
    </xf>
    <xf numFmtId="43" fontId="0" fillId="0" borderId="0" xfId="0" applyNumberFormat="1"/>
    <xf numFmtId="168" fontId="0" fillId="0" borderId="0" xfId="0" applyNumberFormat="1"/>
    <xf numFmtId="165" fontId="11" fillId="8" borderId="9" xfId="6" applyNumberFormat="1" applyFont="1" applyFill="1" applyBorder="1" applyAlignment="1">
      <alignment vertical="center" wrapText="1"/>
    </xf>
    <xf numFmtId="164" fontId="2" fillId="6" borderId="9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top" wrapText="1"/>
    </xf>
    <xf numFmtId="0" fontId="4" fillId="0" borderId="17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164" fontId="11" fillId="4" borderId="9" xfId="1" applyNumberFormat="1" applyFont="1" applyFill="1" applyBorder="1" applyAlignment="1">
      <alignment horizontal="right" vertical="center" wrapText="1"/>
    </xf>
    <xf numFmtId="43" fontId="26" fillId="0" borderId="17" xfId="0" applyNumberFormat="1" applyFont="1" applyBorder="1" applyAlignment="1">
      <alignment horizontal="center" vertical="center" wrapText="1"/>
    </xf>
    <xf numFmtId="1" fontId="26" fillId="0" borderId="76" xfId="0" applyNumberFormat="1" applyFont="1" applyBorder="1" applyAlignment="1">
      <alignment horizontal="center" vertical="center" wrapText="1"/>
    </xf>
    <xf numFmtId="2" fontId="26" fillId="0" borderId="76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justify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right" vertical="center" wrapText="1"/>
    </xf>
    <xf numFmtId="0" fontId="2" fillId="5" borderId="11" xfId="0" applyFont="1" applyFill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27" fillId="7" borderId="1" xfId="0" applyFont="1" applyFill="1" applyBorder="1" applyAlignment="1">
      <alignment horizontal="right" vertical="center" wrapText="1"/>
    </xf>
    <xf numFmtId="0" fontId="3" fillId="7" borderId="30" xfId="0" applyFont="1" applyFill="1" applyBorder="1" applyAlignment="1">
      <alignment horizontal="right" vertical="center" wrapText="1"/>
    </xf>
    <xf numFmtId="0" fontId="3" fillId="7" borderId="29" xfId="0" applyFont="1" applyFill="1" applyBorder="1" applyAlignment="1">
      <alignment horizontal="right" vertical="center" wrapText="1"/>
    </xf>
    <xf numFmtId="0" fontId="3" fillId="7" borderId="31" xfId="0" applyFont="1" applyFill="1" applyBorder="1" applyAlignment="1">
      <alignment horizontal="right" vertical="center" wrapText="1"/>
    </xf>
    <xf numFmtId="0" fontId="5" fillId="8" borderId="1" xfId="4" applyFont="1" applyFill="1" applyBorder="1" applyAlignment="1">
      <alignment horizontal="center" vertical="center" wrapText="1"/>
    </xf>
    <xf numFmtId="0" fontId="5" fillId="8" borderId="2" xfId="4" applyFont="1" applyFill="1" applyBorder="1" applyAlignment="1">
      <alignment horizontal="center" vertical="center" wrapText="1"/>
    </xf>
    <xf numFmtId="0" fontId="5" fillId="8" borderId="3" xfId="4" applyFont="1" applyFill="1" applyBorder="1" applyAlignment="1">
      <alignment horizontal="center" vertical="center" wrapText="1"/>
    </xf>
    <xf numFmtId="0" fontId="11" fillId="0" borderId="42" xfId="4" applyFont="1" applyFill="1" applyBorder="1" applyAlignment="1">
      <alignment horizontal="center" vertical="center" wrapText="1"/>
    </xf>
    <xf numFmtId="0" fontId="11" fillId="0" borderId="35" xfId="4" applyFont="1" applyFill="1" applyBorder="1" applyAlignment="1">
      <alignment horizontal="center" vertical="center" wrapText="1"/>
    </xf>
    <xf numFmtId="0" fontId="11" fillId="0" borderId="43" xfId="4" applyFont="1" applyBorder="1" applyAlignment="1">
      <alignment horizontal="center" vertical="center" wrapText="1"/>
    </xf>
    <xf numFmtId="0" fontId="11" fillId="0" borderId="44" xfId="4" applyFont="1" applyBorder="1" applyAlignment="1">
      <alignment horizontal="center" vertical="center" wrapText="1"/>
    </xf>
    <xf numFmtId="0" fontId="11" fillId="0" borderId="46" xfId="4" applyFont="1" applyBorder="1" applyAlignment="1">
      <alignment horizontal="center" vertical="center" wrapText="1"/>
    </xf>
    <xf numFmtId="0" fontId="13" fillId="4" borderId="36" xfId="4" applyFont="1" applyFill="1" applyBorder="1" applyAlignment="1">
      <alignment horizontal="center" vertical="center" wrapText="1"/>
    </xf>
    <xf numFmtId="0" fontId="13" fillId="4" borderId="37" xfId="4" applyFont="1" applyFill="1" applyBorder="1" applyAlignment="1">
      <alignment horizontal="center" vertical="center" wrapText="1"/>
    </xf>
    <xf numFmtId="0" fontId="13" fillId="4" borderId="47" xfId="4" applyFont="1" applyFill="1" applyBorder="1" applyAlignment="1">
      <alignment horizontal="center" vertical="center" wrapText="1"/>
    </xf>
    <xf numFmtId="0" fontId="5" fillId="7" borderId="20" xfId="4" applyFont="1" applyFill="1" applyBorder="1" applyAlignment="1">
      <alignment horizontal="right" vertical="center" wrapText="1"/>
    </xf>
    <xf numFmtId="0" fontId="5" fillId="7" borderId="21" xfId="4" applyFont="1" applyFill="1" applyBorder="1" applyAlignment="1">
      <alignment horizontal="right" vertical="center" wrapText="1"/>
    </xf>
    <xf numFmtId="0" fontId="5" fillId="7" borderId="22" xfId="4" applyFont="1" applyFill="1" applyBorder="1" applyAlignment="1">
      <alignment horizontal="right" vertical="center" wrapText="1"/>
    </xf>
    <xf numFmtId="0" fontId="5" fillId="7" borderId="36" xfId="4" applyFont="1" applyFill="1" applyBorder="1" applyAlignment="1">
      <alignment horizontal="right" vertical="center" wrapText="1"/>
    </xf>
    <xf numFmtId="0" fontId="5" fillId="7" borderId="37" xfId="4" applyFont="1" applyFill="1" applyBorder="1" applyAlignment="1">
      <alignment horizontal="right" vertical="center" wrapText="1"/>
    </xf>
    <xf numFmtId="0" fontId="5" fillId="7" borderId="38" xfId="4" applyFont="1" applyFill="1" applyBorder="1" applyAlignment="1">
      <alignment horizontal="right" vertical="center" wrapText="1"/>
    </xf>
    <xf numFmtId="0" fontId="5" fillId="7" borderId="16" xfId="4" applyFont="1" applyFill="1" applyBorder="1" applyAlignment="1">
      <alignment horizontal="right" vertical="center" wrapText="1"/>
    </xf>
    <xf numFmtId="0" fontId="5" fillId="7" borderId="17" xfId="4" applyFont="1" applyFill="1" applyBorder="1" applyAlignment="1">
      <alignment horizontal="right" vertical="center" wrapText="1"/>
    </xf>
    <xf numFmtId="0" fontId="5" fillId="7" borderId="19" xfId="4" applyFont="1" applyFill="1" applyBorder="1" applyAlignment="1">
      <alignment horizontal="right" vertical="center" wrapText="1"/>
    </xf>
    <xf numFmtId="0" fontId="5" fillId="5" borderId="72" xfId="4" applyFont="1" applyFill="1" applyBorder="1" applyAlignment="1">
      <alignment horizontal="left" vertical="center" wrapText="1"/>
    </xf>
    <xf numFmtId="0" fontId="5" fillId="5" borderId="73" xfId="4" applyFont="1" applyFill="1" applyBorder="1" applyAlignment="1">
      <alignment horizontal="left" vertical="center" wrapText="1"/>
    </xf>
    <xf numFmtId="0" fontId="5" fillId="5" borderId="74" xfId="4" applyFont="1" applyFill="1" applyBorder="1" applyAlignment="1">
      <alignment horizontal="left" vertical="center" wrapText="1"/>
    </xf>
    <xf numFmtId="0" fontId="5" fillId="7" borderId="16" xfId="4" applyFont="1" applyFill="1" applyBorder="1" applyAlignment="1">
      <alignment horizontal="left" vertical="center" wrapText="1"/>
    </xf>
    <xf numFmtId="0" fontId="5" fillId="7" borderId="17" xfId="4" applyFont="1" applyFill="1" applyBorder="1" applyAlignment="1">
      <alignment horizontal="left" vertical="center" wrapText="1"/>
    </xf>
    <xf numFmtId="0" fontId="5" fillId="7" borderId="18" xfId="4" applyFont="1" applyFill="1" applyBorder="1" applyAlignment="1">
      <alignment horizontal="left" vertical="center" wrapText="1"/>
    </xf>
    <xf numFmtId="0" fontId="22" fillId="4" borderId="69" xfId="4" applyFont="1" applyFill="1" applyBorder="1" applyAlignment="1">
      <alignment horizontal="center" vertical="center" wrapText="1"/>
    </xf>
    <xf numFmtId="0" fontId="22" fillId="4" borderId="70" xfId="4" applyFont="1" applyFill="1" applyBorder="1" applyAlignment="1">
      <alignment horizontal="center" vertical="center" wrapText="1"/>
    </xf>
    <xf numFmtId="0" fontId="22" fillId="4" borderId="71" xfId="4" applyFont="1" applyFill="1" applyBorder="1" applyAlignment="1">
      <alignment horizontal="center" vertical="center" wrapText="1"/>
    </xf>
    <xf numFmtId="0" fontId="5" fillId="7" borderId="30" xfId="4" applyFont="1" applyFill="1" applyBorder="1" applyAlignment="1">
      <alignment horizontal="left" vertical="center" wrapText="1"/>
    </xf>
    <xf numFmtId="0" fontId="5" fillId="7" borderId="29" xfId="4" applyFont="1" applyFill="1" applyBorder="1" applyAlignment="1">
      <alignment horizontal="left" vertical="center" wrapText="1"/>
    </xf>
    <xf numFmtId="0" fontId="5" fillId="7" borderId="50" xfId="4" applyFont="1" applyFill="1" applyBorder="1" applyAlignment="1">
      <alignment horizontal="left" vertical="center" wrapText="1"/>
    </xf>
    <xf numFmtId="0" fontId="14" fillId="0" borderId="49" xfId="10" applyFont="1" applyBorder="1" applyAlignment="1">
      <alignment horizontal="left" vertical="top"/>
    </xf>
    <xf numFmtId="0" fontId="14" fillId="0" borderId="0" xfId="10" applyFont="1" applyAlignment="1">
      <alignment horizontal="left" vertical="top"/>
    </xf>
    <xf numFmtId="0" fontId="14" fillId="0" borderId="13" xfId="10" applyFont="1" applyBorder="1" applyAlignment="1">
      <alignment horizontal="left" vertical="top"/>
    </xf>
    <xf numFmtId="0" fontId="14" fillId="0" borderId="14" xfId="10" applyFont="1" applyBorder="1" applyAlignment="1">
      <alignment horizontal="left" vertical="top"/>
    </xf>
    <xf numFmtId="0" fontId="11" fillId="8" borderId="29" xfId="4" applyNumberFormat="1" applyFont="1" applyFill="1" applyBorder="1" applyAlignment="1">
      <alignment horizontal="center" vertical="top" wrapText="1"/>
    </xf>
    <xf numFmtId="0" fontId="11" fillId="8" borderId="50" xfId="4" applyNumberFormat="1" applyFont="1" applyFill="1" applyBorder="1" applyAlignment="1">
      <alignment horizontal="center" vertical="top" wrapText="1"/>
    </xf>
    <xf numFmtId="0" fontId="18" fillId="7" borderId="51" xfId="0" applyFont="1" applyFill="1" applyBorder="1" applyAlignment="1">
      <alignment horizontal="center"/>
    </xf>
    <xf numFmtId="0" fontId="18" fillId="7" borderId="52" xfId="0" applyFont="1" applyFill="1" applyBorder="1" applyAlignment="1">
      <alignment horizontal="center"/>
    </xf>
    <xf numFmtId="0" fontId="18" fillId="7" borderId="53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right" vertical="center"/>
    </xf>
    <xf numFmtId="164" fontId="2" fillId="7" borderId="41" xfId="0" applyNumberFormat="1" applyFont="1" applyFill="1" applyBorder="1" applyAlignment="1">
      <alignment horizontal="right" vertical="center"/>
    </xf>
    <xf numFmtId="0" fontId="2" fillId="3" borderId="40" xfId="0" applyFont="1" applyFill="1" applyBorder="1" applyAlignment="1">
      <alignment horizontal="right" vertical="center"/>
    </xf>
    <xf numFmtId="0" fontId="2" fillId="3" borderId="43" xfId="0" applyFont="1" applyFill="1" applyBorder="1" applyAlignment="1">
      <alignment horizontal="right" vertical="center"/>
    </xf>
    <xf numFmtId="0" fontId="2" fillId="8" borderId="40" xfId="0" applyFont="1" applyFill="1" applyBorder="1" applyAlignment="1">
      <alignment horizontal="right" vertical="center"/>
    </xf>
    <xf numFmtId="164" fontId="2" fillId="8" borderId="41" xfId="0" applyNumberFormat="1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164" fontId="2" fillId="8" borderId="48" xfId="0" applyNumberFormat="1" applyFont="1" applyFill="1" applyBorder="1" applyAlignment="1">
      <alignment horizontal="right" vertical="center"/>
    </xf>
    <xf numFmtId="0" fontId="2" fillId="8" borderId="14" xfId="0" applyFont="1" applyFill="1" applyBorder="1" applyAlignment="1">
      <alignment horizontal="right" vertical="center"/>
    </xf>
    <xf numFmtId="164" fontId="2" fillId="8" borderId="15" xfId="0" applyNumberFormat="1" applyFont="1" applyFill="1" applyBorder="1" applyAlignment="1">
      <alignment horizontal="right" vertical="center"/>
    </xf>
    <xf numFmtId="0" fontId="2" fillId="3" borderId="39" xfId="0" applyFont="1" applyFill="1" applyBorder="1" applyAlignment="1">
      <alignment horizontal="right" vertical="center"/>
    </xf>
    <xf numFmtId="0" fontId="2" fillId="8" borderId="27" xfId="0" applyFont="1" applyFill="1" applyBorder="1" applyAlignment="1">
      <alignment horizontal="right" vertical="center"/>
    </xf>
    <xf numFmtId="0" fontId="14" fillId="8" borderId="49" xfId="10" applyFont="1" applyFill="1" applyBorder="1" applyAlignment="1">
      <alignment vertical="center"/>
    </xf>
    <xf numFmtId="0" fontId="14" fillId="8" borderId="49" xfId="10" applyFont="1" applyFill="1" applyBorder="1" applyAlignment="1">
      <alignment horizontal="center" vertical="top"/>
    </xf>
    <xf numFmtId="0" fontId="14" fillId="8" borderId="0" xfId="10" applyFont="1" applyFill="1" applyBorder="1" applyAlignment="1">
      <alignment horizontal="center" vertical="top"/>
    </xf>
    <xf numFmtId="0" fontId="0" fillId="8" borderId="0" xfId="0" applyFill="1"/>
    <xf numFmtId="0" fontId="14" fillId="8" borderId="13" xfId="10" applyFont="1" applyFill="1" applyBorder="1" applyAlignment="1">
      <alignment horizontal="center" vertical="top"/>
    </xf>
    <xf numFmtId="0" fontId="14" fillId="8" borderId="14" xfId="10" applyFont="1" applyFill="1" applyBorder="1" applyAlignment="1">
      <alignment horizontal="center" vertical="top"/>
    </xf>
  </cellXfs>
  <cellStyles count="11">
    <cellStyle name="Millares" xfId="1" builtinId="3"/>
    <cellStyle name="Millares 2 2 2" xfId="6" xr:uid="{C40B6D9C-ED4C-41BA-B347-4036CD2DF0E3}"/>
    <cellStyle name="Millares 2 2 3" xfId="7" xr:uid="{458D01D3-0F3B-44B3-9E87-AB7FF94D49F5}"/>
    <cellStyle name="Moneda" xfId="2" builtinId="4"/>
    <cellStyle name="Moneda 3 11" xfId="8" xr:uid="{A11D24C7-4924-47AA-A0F5-0583964CA9F6}"/>
    <cellStyle name="Moneda 3 4 2" xfId="9" xr:uid="{C761EEBC-8641-4E87-A41A-389DADEEEFD8}"/>
    <cellStyle name="Normal" xfId="0" builtinId="0"/>
    <cellStyle name="Normal 12 2" xfId="5" xr:uid="{338DEFD4-986F-4414-9486-6F780859DE57}"/>
    <cellStyle name="Normal 3 11 2" xfId="4" xr:uid="{CB400A44-0C1E-4EA8-9F08-D718B4FA18FB}"/>
    <cellStyle name="Normal_ESTABLECIMIENTO Y MANTENIMIENTO" xfId="10" xr:uid="{7C0ED63F-70F3-4A24-BC2B-F8094074488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161925</xdr:rowOff>
    </xdr:from>
    <xdr:to>
      <xdr:col>14</xdr:col>
      <xdr:colOff>476250</xdr:colOff>
      <xdr:row>25</xdr:row>
      <xdr:rowOff>161925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75D1B191-0CB1-961F-BAD4-B237FCF9C65E}"/>
            </a:ext>
            <a:ext uri="{147F2762-F138-4A5C-976F-8EAC2B608ADB}">
              <a16:predDERef xmlns:a16="http://schemas.microsoft.com/office/drawing/2014/main" pred="{A7F09F27-1A89-4963-AFE1-945CB2172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352425"/>
          <a:ext cx="3524250" cy="457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1</xdr:row>
      <xdr:rowOff>104775</xdr:rowOff>
    </xdr:from>
    <xdr:to>
      <xdr:col>22</xdr:col>
      <xdr:colOff>352425</xdr:colOff>
      <xdr:row>13</xdr:row>
      <xdr:rowOff>76200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0441938A-A51B-46F3-EC89-2B0E4E100659}"/>
            </a:ext>
            <a:ext uri="{147F2762-F138-4A5C-976F-8EAC2B608ADB}">
              <a16:predDERef xmlns:a16="http://schemas.microsoft.com/office/drawing/2014/main" pred="{75D1B191-0CB1-961F-BAD4-B237FCF9C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1625" y="295275"/>
          <a:ext cx="4572000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1</xdr:row>
      <xdr:rowOff>142875</xdr:rowOff>
    </xdr:from>
    <xdr:to>
      <xdr:col>8</xdr:col>
      <xdr:colOff>352425</xdr:colOff>
      <xdr:row>25</xdr:row>
      <xdr:rowOff>142875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4F2010E8-F7DF-B572-E88A-10EF877ED69D}"/>
            </a:ext>
            <a:ext uri="{147F2762-F138-4A5C-976F-8EAC2B608ADB}">
              <a16:predDERef xmlns:a16="http://schemas.microsoft.com/office/drawing/2014/main" pred="{0441938A-A51B-46F3-EC89-2B0E4E10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23975" y="333375"/>
          <a:ext cx="3905250" cy="45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38C7F-A420-4730-830C-90E63C782DC8}">
  <dimension ref="C5:J45"/>
  <sheetViews>
    <sheetView tabSelected="1" topLeftCell="A29" zoomScaleNormal="70" workbookViewId="0">
      <selection activeCell="D32" sqref="D32"/>
    </sheetView>
  </sheetViews>
  <sheetFormatPr baseColWidth="10" defaultColWidth="11.5" defaultRowHeight="15" x14ac:dyDescent="0.2"/>
  <cols>
    <col min="3" max="3" width="15.33203125" customWidth="1"/>
    <col min="4" max="4" width="64.6640625" customWidth="1"/>
    <col min="5" max="5" width="14.5" customWidth="1"/>
    <col min="6" max="7" width="25.5" customWidth="1"/>
    <col min="8" max="9" width="26.83203125" customWidth="1"/>
    <col min="10" max="10" width="29.6640625" customWidth="1"/>
  </cols>
  <sheetData>
    <row r="5" spans="3:10" ht="46.5" customHeight="1" x14ac:dyDescent="0.2">
      <c r="C5" s="136" t="s">
        <v>0</v>
      </c>
      <c r="D5" s="137"/>
      <c r="E5" s="137"/>
      <c r="F5" s="137"/>
      <c r="G5" s="137"/>
      <c r="H5" s="137"/>
      <c r="I5" s="137"/>
      <c r="J5" s="138"/>
    </row>
    <row r="6" spans="3:10" s="7" customFormat="1" ht="30" customHeight="1" x14ac:dyDescent="0.2">
      <c r="C6" s="136" t="s">
        <v>1</v>
      </c>
      <c r="D6" s="137"/>
      <c r="E6" s="137"/>
      <c r="F6" s="137"/>
      <c r="G6" s="137"/>
      <c r="H6" s="137"/>
      <c r="I6" s="137"/>
      <c r="J6" s="138"/>
    </row>
    <row r="7" spans="3:10" x14ac:dyDescent="0.2">
      <c r="C7" s="139" t="s">
        <v>2</v>
      </c>
      <c r="D7" s="140"/>
      <c r="E7" s="140"/>
      <c r="F7" s="140"/>
      <c r="G7" s="140"/>
      <c r="H7" s="140"/>
      <c r="I7" s="140"/>
      <c r="J7" s="141"/>
    </row>
    <row r="8" spans="3:10" ht="15" customHeight="1" x14ac:dyDescent="0.2">
      <c r="C8" s="144" t="s">
        <v>3</v>
      </c>
      <c r="D8" s="145"/>
      <c r="E8" s="145"/>
      <c r="F8" s="145"/>
      <c r="G8" s="145"/>
      <c r="H8" s="146"/>
      <c r="I8" s="125"/>
      <c r="J8" s="1" t="s">
        <v>4</v>
      </c>
    </row>
    <row r="9" spans="3:10" x14ac:dyDescent="0.2">
      <c r="C9" s="147" t="s">
        <v>5</v>
      </c>
      <c r="D9" s="148"/>
      <c r="E9" s="148"/>
      <c r="F9" s="148"/>
      <c r="G9" s="148"/>
      <c r="H9" s="149"/>
      <c r="I9" s="126"/>
      <c r="J9" s="2"/>
    </row>
    <row r="10" spans="3:10" x14ac:dyDescent="0.2">
      <c r="C10" s="142" t="s">
        <v>6</v>
      </c>
      <c r="D10" s="143"/>
      <c r="E10" s="143"/>
      <c r="F10" s="143"/>
      <c r="G10" s="8"/>
      <c r="H10" s="8"/>
      <c r="I10" s="8"/>
      <c r="J10" s="2">
        <f>+J9</f>
        <v>0</v>
      </c>
    </row>
    <row r="11" spans="3:10" x14ac:dyDescent="0.2">
      <c r="C11" s="142" t="s">
        <v>7</v>
      </c>
      <c r="D11" s="143"/>
      <c r="E11" s="143"/>
      <c r="F11" s="143"/>
      <c r="G11" s="8"/>
      <c r="H11" s="8"/>
      <c r="I11" s="8"/>
      <c r="J11" s="2">
        <f>+J10*0.19</f>
        <v>0</v>
      </c>
    </row>
    <row r="12" spans="3:10" x14ac:dyDescent="0.2">
      <c r="C12" s="150" t="s">
        <v>8</v>
      </c>
      <c r="D12" s="151"/>
      <c r="E12" s="151"/>
      <c r="F12" s="151"/>
      <c r="G12" s="9"/>
      <c r="H12" s="9"/>
      <c r="I12" s="9"/>
      <c r="J12" s="3">
        <f>+J10+J11</f>
        <v>0</v>
      </c>
    </row>
    <row r="13" spans="3:10" x14ac:dyDescent="0.2">
      <c r="C13" s="152"/>
      <c r="D13" s="153"/>
      <c r="E13" s="153"/>
      <c r="F13" s="153"/>
      <c r="G13" s="153"/>
      <c r="H13" s="153"/>
      <c r="I13" s="153"/>
      <c r="J13" s="154"/>
    </row>
    <row r="14" spans="3:10" x14ac:dyDescent="0.2">
      <c r="C14" s="155" t="s">
        <v>9</v>
      </c>
      <c r="D14" s="156"/>
      <c r="E14" s="156"/>
      <c r="F14" s="156"/>
      <c r="G14" s="157"/>
      <c r="H14" s="157"/>
      <c r="I14" s="157"/>
      <c r="J14" s="158"/>
    </row>
    <row r="15" spans="3:10" x14ac:dyDescent="0.2">
      <c r="C15" s="161" t="s">
        <v>10</v>
      </c>
      <c r="D15" s="160"/>
      <c r="E15" s="160"/>
      <c r="F15" s="162"/>
      <c r="G15" s="4" t="s">
        <v>11</v>
      </c>
      <c r="H15" s="128" t="s">
        <v>12</v>
      </c>
      <c r="I15" s="124" t="s">
        <v>13</v>
      </c>
      <c r="J15" s="103" t="s">
        <v>14</v>
      </c>
    </row>
    <row r="16" spans="3:10" x14ac:dyDescent="0.2">
      <c r="C16" s="163" t="s">
        <v>15</v>
      </c>
      <c r="D16" s="164"/>
      <c r="E16" s="164"/>
      <c r="F16" s="164"/>
      <c r="G16" s="130" t="s">
        <v>16</v>
      </c>
      <c r="H16" s="131">
        <v>732</v>
      </c>
      <c r="I16" s="133"/>
      <c r="J16" s="132">
        <f>+H16*I16</f>
        <v>0</v>
      </c>
    </row>
    <row r="17" spans="3:10" x14ac:dyDescent="0.2">
      <c r="C17" s="163" t="s">
        <v>17</v>
      </c>
      <c r="D17" s="164"/>
      <c r="E17" s="164"/>
      <c r="F17" s="164"/>
      <c r="G17" s="130" t="s">
        <v>16</v>
      </c>
      <c r="H17" s="135">
        <v>3649.9649496213201</v>
      </c>
      <c r="I17" s="133"/>
      <c r="J17" s="132">
        <f>+H17*I17</f>
        <v>0</v>
      </c>
    </row>
    <row r="18" spans="3:10" ht="14.25" customHeight="1" x14ac:dyDescent="0.2">
      <c r="C18" s="163" t="s">
        <v>18</v>
      </c>
      <c r="D18" s="164"/>
      <c r="E18" s="164"/>
      <c r="F18" s="164"/>
      <c r="G18" s="130" t="s">
        <v>16</v>
      </c>
      <c r="H18" s="135">
        <v>1509.4938212403999</v>
      </c>
      <c r="I18" s="133"/>
      <c r="J18" s="132">
        <f t="shared" ref="J18:J21" si="0">+H18*I18</f>
        <v>0</v>
      </c>
    </row>
    <row r="19" spans="3:10" x14ac:dyDescent="0.2">
      <c r="C19" s="163" t="s">
        <v>19</v>
      </c>
      <c r="D19" s="164"/>
      <c r="E19" s="164"/>
      <c r="F19" s="164"/>
      <c r="G19" s="130" t="s">
        <v>16</v>
      </c>
      <c r="H19" s="131">
        <v>2700</v>
      </c>
      <c r="I19" s="133"/>
      <c r="J19" s="132">
        <f t="shared" si="0"/>
        <v>0</v>
      </c>
    </row>
    <row r="20" spans="3:10" x14ac:dyDescent="0.2">
      <c r="C20" s="163" t="s">
        <v>20</v>
      </c>
      <c r="D20" s="164"/>
      <c r="E20" s="164"/>
      <c r="F20" s="164"/>
      <c r="G20" s="130" t="s">
        <v>16</v>
      </c>
      <c r="H20" s="131">
        <v>1401.16</v>
      </c>
      <c r="I20" s="133"/>
      <c r="J20" s="132">
        <f t="shared" ref="J20" si="1">+H20*I20</f>
        <v>0</v>
      </c>
    </row>
    <row r="21" spans="3:10" x14ac:dyDescent="0.2">
      <c r="C21" s="163" t="s">
        <v>21</v>
      </c>
      <c r="D21" s="164"/>
      <c r="E21" s="164"/>
      <c r="F21" s="164"/>
      <c r="G21" s="130" t="s">
        <v>16</v>
      </c>
      <c r="H21" s="134">
        <v>235.937459482782</v>
      </c>
      <c r="I21" s="133"/>
      <c r="J21" s="132">
        <f t="shared" si="0"/>
        <v>0</v>
      </c>
    </row>
    <row r="22" spans="3:10" x14ac:dyDescent="0.2">
      <c r="C22" s="159" t="s">
        <v>22</v>
      </c>
      <c r="D22" s="160"/>
      <c r="E22" s="160"/>
      <c r="F22" s="160"/>
      <c r="G22" s="129"/>
      <c r="H22" s="127"/>
      <c r="I22" s="4"/>
      <c r="J22" s="5">
        <f>+SUM(J16:J21)</f>
        <v>0</v>
      </c>
    </row>
    <row r="23" spans="3:10" x14ac:dyDescent="0.2">
      <c r="C23" s="167" t="s">
        <v>23</v>
      </c>
      <c r="D23" s="168"/>
      <c r="E23" s="168"/>
      <c r="F23" s="169"/>
      <c r="G23" s="121"/>
      <c r="H23" s="10">
        <v>0.30740000000000001</v>
      </c>
      <c r="I23" s="10"/>
      <c r="J23" s="2">
        <f>+J22*H23</f>
        <v>0</v>
      </c>
    </row>
    <row r="24" spans="3:10" x14ac:dyDescent="0.2">
      <c r="C24" s="167" t="s">
        <v>24</v>
      </c>
      <c r="D24" s="168"/>
      <c r="E24" s="168"/>
      <c r="F24" s="169"/>
      <c r="G24" s="121"/>
      <c r="H24" s="10">
        <v>0.01</v>
      </c>
      <c r="I24" s="10"/>
      <c r="J24" s="2">
        <f>+H24*J22</f>
        <v>0</v>
      </c>
    </row>
    <row r="25" spans="3:10" x14ac:dyDescent="0.2">
      <c r="C25" s="167" t="s">
        <v>25</v>
      </c>
      <c r="D25" s="168"/>
      <c r="E25" s="168"/>
      <c r="F25" s="169"/>
      <c r="G25" s="121"/>
      <c r="H25" s="10">
        <v>0.03</v>
      </c>
      <c r="I25" s="10"/>
      <c r="J25" s="2">
        <f>+J22*H25</f>
        <v>0</v>
      </c>
    </row>
    <row r="26" spans="3:10" x14ac:dyDescent="0.2">
      <c r="C26" s="167" t="s">
        <v>26</v>
      </c>
      <c r="D26" s="168"/>
      <c r="E26" s="168"/>
      <c r="F26" s="169"/>
      <c r="G26" s="122"/>
      <c r="H26" s="6">
        <v>0.19</v>
      </c>
      <c r="I26" s="10"/>
      <c r="J26" s="2">
        <f>+J25*H26</f>
        <v>0</v>
      </c>
    </row>
    <row r="27" spans="3:10" x14ac:dyDescent="0.2">
      <c r="C27" s="159" t="s">
        <v>27</v>
      </c>
      <c r="D27" s="160"/>
      <c r="E27" s="160"/>
      <c r="F27" s="162"/>
      <c r="G27" s="4"/>
      <c r="H27" s="4"/>
      <c r="I27" s="4"/>
      <c r="J27" s="119">
        <f>+J22+J23+J24+J25+J26</f>
        <v>0</v>
      </c>
    </row>
    <row r="28" spans="3:10" x14ac:dyDescent="0.2">
      <c r="C28" s="173" t="s">
        <v>28</v>
      </c>
      <c r="D28" s="174"/>
      <c r="E28" s="174"/>
      <c r="F28" s="175"/>
      <c r="G28" s="12"/>
      <c r="H28" s="12"/>
      <c r="I28" s="12"/>
      <c r="J28" s="13">
        <f>+J27+J12</f>
        <v>0</v>
      </c>
    </row>
    <row r="29" spans="3:10" ht="35.25" customHeight="1" x14ac:dyDescent="0.2">
      <c r="C29" s="170" t="s">
        <v>29</v>
      </c>
      <c r="D29" s="171"/>
      <c r="E29" s="171"/>
      <c r="F29" s="171"/>
      <c r="G29" s="123"/>
      <c r="H29" s="14"/>
      <c r="I29" s="123"/>
      <c r="J29" s="11">
        <v>140000000</v>
      </c>
    </row>
    <row r="30" spans="3:10" ht="35.25" customHeight="1" thickBot="1" x14ac:dyDescent="0.25">
      <c r="C30" s="172" t="s">
        <v>30</v>
      </c>
      <c r="D30" s="171"/>
      <c r="E30" s="171"/>
      <c r="F30" s="171"/>
      <c r="G30" s="123"/>
      <c r="H30" s="14"/>
      <c r="I30" s="123"/>
      <c r="J30" s="11">
        <v>45000000</v>
      </c>
    </row>
    <row r="31" spans="3:10" ht="16" thickBot="1" x14ac:dyDescent="0.25">
      <c r="C31" s="227" t="s">
        <v>31</v>
      </c>
      <c r="D31" s="219"/>
      <c r="E31" s="219"/>
      <c r="F31" s="219"/>
      <c r="G31" s="217"/>
      <c r="H31" s="220"/>
      <c r="I31" s="217"/>
      <c r="J31" s="218">
        <f>+J28+J29+J30</f>
        <v>185000000</v>
      </c>
    </row>
    <row r="32" spans="3:10" x14ac:dyDescent="0.2">
      <c r="C32" s="34"/>
      <c r="D32" s="35"/>
      <c r="E32" s="35"/>
      <c r="F32" s="35"/>
      <c r="G32" s="35"/>
      <c r="H32" s="35"/>
      <c r="I32" s="221"/>
      <c r="J32" s="222"/>
    </row>
    <row r="33" spans="3:10" x14ac:dyDescent="0.2">
      <c r="C33" s="37" t="s">
        <v>99</v>
      </c>
      <c r="D33" s="38"/>
      <c r="E33" s="38"/>
      <c r="F33" s="39"/>
      <c r="G33" s="40"/>
      <c r="H33" s="40"/>
      <c r="I33" s="223"/>
      <c r="J33" s="224"/>
    </row>
    <row r="34" spans="3:10" x14ac:dyDescent="0.2">
      <c r="C34" s="37"/>
      <c r="D34" s="38"/>
      <c r="E34" s="38"/>
      <c r="F34" s="39"/>
      <c r="G34" s="40"/>
      <c r="H34" s="40"/>
      <c r="I34" s="223"/>
      <c r="J34" s="224"/>
    </row>
    <row r="35" spans="3:10" x14ac:dyDescent="0.2">
      <c r="C35" s="37"/>
      <c r="D35" s="38"/>
      <c r="E35" s="38"/>
      <c r="F35" s="39"/>
      <c r="G35" s="40"/>
      <c r="H35" s="40"/>
      <c r="I35" s="223"/>
      <c r="J35" s="224"/>
    </row>
    <row r="36" spans="3:10" x14ac:dyDescent="0.2">
      <c r="C36" s="37"/>
      <c r="D36" s="38"/>
      <c r="E36" s="38"/>
      <c r="F36" s="39"/>
      <c r="G36" s="40"/>
      <c r="H36" s="40"/>
      <c r="I36" s="223"/>
      <c r="J36" s="224"/>
    </row>
    <row r="37" spans="3:10" x14ac:dyDescent="0.2">
      <c r="C37" s="229"/>
      <c r="D37" s="43"/>
      <c r="E37" s="38"/>
      <c r="F37" s="39"/>
      <c r="G37" s="45"/>
      <c r="H37" s="45"/>
      <c r="I37" s="228"/>
      <c r="J37" s="224"/>
    </row>
    <row r="38" spans="3:10" x14ac:dyDescent="0.2">
      <c r="C38" s="230" t="s">
        <v>100</v>
      </c>
      <c r="D38" s="231"/>
      <c r="E38" s="231"/>
      <c r="F38" s="232"/>
      <c r="G38" s="212" t="s">
        <v>101</v>
      </c>
      <c r="H38" s="212"/>
      <c r="I38" s="212"/>
      <c r="J38" s="224"/>
    </row>
    <row r="39" spans="3:10" ht="16" thickBot="1" x14ac:dyDescent="0.25">
      <c r="C39" s="233"/>
      <c r="D39" s="234"/>
      <c r="E39" s="234"/>
      <c r="F39" s="47"/>
      <c r="G39" s="48"/>
      <c r="H39" s="48"/>
      <c r="I39" s="225"/>
      <c r="J39" s="226"/>
    </row>
    <row r="41" spans="3:10" x14ac:dyDescent="0.2">
      <c r="C41" s="165" t="s">
        <v>32</v>
      </c>
      <c r="D41" s="166"/>
      <c r="E41" s="166"/>
      <c r="F41" s="166"/>
      <c r="G41" s="120"/>
    </row>
    <row r="42" spans="3:10" x14ac:dyDescent="0.2">
      <c r="C42" s="166"/>
      <c r="D42" s="166"/>
      <c r="E42" s="166"/>
      <c r="F42" s="166"/>
      <c r="G42" s="120"/>
    </row>
    <row r="43" spans="3:10" x14ac:dyDescent="0.2">
      <c r="C43" s="166"/>
      <c r="D43" s="166"/>
      <c r="E43" s="166"/>
      <c r="F43" s="166"/>
      <c r="G43" s="120"/>
    </row>
    <row r="44" spans="3:10" x14ac:dyDescent="0.2">
      <c r="C44" s="166"/>
      <c r="D44" s="166"/>
      <c r="E44" s="166"/>
      <c r="F44" s="166"/>
      <c r="G44" s="120"/>
    </row>
    <row r="45" spans="3:10" ht="225" customHeight="1" x14ac:dyDescent="0.2">
      <c r="C45" s="166"/>
      <c r="D45" s="166"/>
      <c r="E45" s="166"/>
      <c r="F45" s="166"/>
      <c r="G45" s="120"/>
    </row>
  </sheetData>
  <mergeCells count="30">
    <mergeCell ref="G38:I38"/>
    <mergeCell ref="C41:F45"/>
    <mergeCell ref="C23:F23"/>
    <mergeCell ref="C24:F24"/>
    <mergeCell ref="C25:F25"/>
    <mergeCell ref="C26:F26"/>
    <mergeCell ref="C29:F29"/>
    <mergeCell ref="C31:F31"/>
    <mergeCell ref="C30:F30"/>
    <mergeCell ref="C27:F27"/>
    <mergeCell ref="C28:F28"/>
    <mergeCell ref="C38:E39"/>
    <mergeCell ref="C12:F12"/>
    <mergeCell ref="C13:J13"/>
    <mergeCell ref="C14:J14"/>
    <mergeCell ref="C22:F22"/>
    <mergeCell ref="C15:F15"/>
    <mergeCell ref="C18:F18"/>
    <mergeCell ref="C19:F19"/>
    <mergeCell ref="C21:F21"/>
    <mergeCell ref="C17:F17"/>
    <mergeCell ref="C20:F20"/>
    <mergeCell ref="C16:F16"/>
    <mergeCell ref="C5:J5"/>
    <mergeCell ref="C6:J6"/>
    <mergeCell ref="C7:J7"/>
    <mergeCell ref="C10:F10"/>
    <mergeCell ref="C11:F11"/>
    <mergeCell ref="C8:H8"/>
    <mergeCell ref="C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4D22-12A9-4FE3-B71B-C5088EEA8DA4}">
  <dimension ref="C3:L83"/>
  <sheetViews>
    <sheetView topLeftCell="C55" zoomScale="85" zoomScaleNormal="85" workbookViewId="0">
      <selection activeCell="H75" sqref="H75"/>
    </sheetView>
  </sheetViews>
  <sheetFormatPr baseColWidth="10" defaultColWidth="11.5" defaultRowHeight="15" x14ac:dyDescent="0.2"/>
  <cols>
    <col min="3" max="3" width="12.33203125" customWidth="1"/>
    <col min="4" max="4" width="38.6640625" customWidth="1"/>
    <col min="5" max="5" width="29.6640625" customWidth="1"/>
    <col min="6" max="6" width="22.83203125" customWidth="1"/>
    <col min="7" max="7" width="21.5" customWidth="1"/>
    <col min="8" max="8" width="22.5" customWidth="1"/>
    <col min="9" max="9" width="33.5" customWidth="1"/>
    <col min="10" max="10" width="19.33203125" customWidth="1"/>
    <col min="11" max="11" width="14.5" customWidth="1"/>
  </cols>
  <sheetData>
    <row r="3" spans="3:12" ht="16" thickBot="1" x14ac:dyDescent="0.25"/>
    <row r="4" spans="3:12" ht="52.5" customHeight="1" x14ac:dyDescent="0.2">
      <c r="C4" s="176" t="s">
        <v>33</v>
      </c>
      <c r="D4" s="177"/>
      <c r="E4" s="177"/>
      <c r="F4" s="177"/>
      <c r="G4" s="177"/>
      <c r="H4" s="178"/>
      <c r="I4" s="102"/>
    </row>
    <row r="5" spans="3:12" x14ac:dyDescent="0.2">
      <c r="C5" s="176" t="s">
        <v>34</v>
      </c>
      <c r="D5" s="177"/>
      <c r="E5" s="177"/>
      <c r="F5" s="177"/>
      <c r="G5" s="177"/>
      <c r="H5" s="178"/>
      <c r="I5" s="102"/>
    </row>
    <row r="6" spans="3:12" x14ac:dyDescent="0.2">
      <c r="C6" s="179" t="s">
        <v>35</v>
      </c>
      <c r="D6" s="181" t="s">
        <v>36</v>
      </c>
      <c r="E6" s="15" t="s">
        <v>37</v>
      </c>
      <c r="F6" s="15" t="s">
        <v>38</v>
      </c>
      <c r="G6" s="15" t="s">
        <v>39</v>
      </c>
      <c r="H6" s="16" t="s">
        <v>40</v>
      </c>
    </row>
    <row r="7" spans="3:12" x14ac:dyDescent="0.2">
      <c r="C7" s="180"/>
      <c r="D7" s="182"/>
      <c r="E7" s="17" t="s">
        <v>41</v>
      </c>
      <c r="F7" s="17" t="s">
        <v>42</v>
      </c>
      <c r="G7" s="17" t="s">
        <v>43</v>
      </c>
      <c r="H7" s="18" t="s">
        <v>44</v>
      </c>
    </row>
    <row r="8" spans="3:12" x14ac:dyDescent="0.2">
      <c r="C8" s="19" t="s">
        <v>45</v>
      </c>
      <c r="D8" s="183"/>
      <c r="E8" s="20" t="s">
        <v>46</v>
      </c>
      <c r="F8" s="20" t="s">
        <v>47</v>
      </c>
      <c r="G8" s="20" t="s">
        <v>48</v>
      </c>
      <c r="H8" s="51" t="s">
        <v>49</v>
      </c>
    </row>
    <row r="9" spans="3:12" x14ac:dyDescent="0.2">
      <c r="C9" s="184" t="s">
        <v>50</v>
      </c>
      <c r="D9" s="185"/>
      <c r="E9" s="185"/>
      <c r="F9" s="185"/>
      <c r="G9" s="185"/>
      <c r="H9" s="186"/>
    </row>
    <row r="10" spans="3:12" x14ac:dyDescent="0.2">
      <c r="C10" s="199" t="s">
        <v>51</v>
      </c>
      <c r="D10" s="200"/>
      <c r="E10" s="200"/>
      <c r="F10" s="200"/>
      <c r="G10" s="200"/>
      <c r="H10" s="201"/>
    </row>
    <row r="11" spans="3:12" x14ac:dyDescent="0.2">
      <c r="C11" s="21">
        <v>1</v>
      </c>
      <c r="D11" s="22" t="s">
        <v>52</v>
      </c>
      <c r="E11" s="23">
        <v>11489743.58974359</v>
      </c>
      <c r="F11" s="104">
        <v>4</v>
      </c>
      <c r="G11" s="50">
        <v>0.5</v>
      </c>
      <c r="H11" s="25">
        <f>C11*(F11*G11)*E11</f>
        <v>22979487.17948718</v>
      </c>
      <c r="I11" t="s">
        <v>53</v>
      </c>
    </row>
    <row r="12" spans="3:12" x14ac:dyDescent="0.2">
      <c r="C12" s="21">
        <v>1</v>
      </c>
      <c r="D12" s="22" t="s">
        <v>54</v>
      </c>
      <c r="E12" s="23">
        <v>4187182.8603645931</v>
      </c>
      <c r="F12" s="104">
        <v>4</v>
      </c>
      <c r="G12" s="50">
        <v>0.5</v>
      </c>
      <c r="H12" s="25">
        <f t="shared" ref="H12:H34" si="0">C12*(F12*G12)*E12</f>
        <v>8374365.7207291862</v>
      </c>
    </row>
    <row r="13" spans="3:12" x14ac:dyDescent="0.2">
      <c r="C13" s="21">
        <v>1</v>
      </c>
      <c r="D13" s="26" t="s">
        <v>55</v>
      </c>
      <c r="E13" s="27">
        <v>9063459.2495145015</v>
      </c>
      <c r="F13" s="104">
        <v>4</v>
      </c>
      <c r="G13" s="50">
        <v>0.3</v>
      </c>
      <c r="H13" s="25">
        <f t="shared" si="0"/>
        <v>10876151.099417401</v>
      </c>
      <c r="I13" t="s">
        <v>56</v>
      </c>
    </row>
    <row r="14" spans="3:12" x14ac:dyDescent="0.2">
      <c r="C14" s="21">
        <v>1</v>
      </c>
      <c r="D14" s="26" t="s">
        <v>57</v>
      </c>
      <c r="E14" s="27">
        <v>9063459.2495145015</v>
      </c>
      <c r="F14" s="104">
        <v>4</v>
      </c>
      <c r="G14" s="50">
        <v>0.3</v>
      </c>
      <c r="H14" s="25">
        <f t="shared" si="0"/>
        <v>10876151.099417401</v>
      </c>
      <c r="I14" t="s">
        <v>56</v>
      </c>
      <c r="K14">
        <v>9098000</v>
      </c>
      <c r="L14">
        <f>+K14/1.56</f>
        <v>5832051.282051282</v>
      </c>
    </row>
    <row r="15" spans="3:12" x14ac:dyDescent="0.2">
      <c r="C15" s="21">
        <v>1</v>
      </c>
      <c r="D15" s="26" t="s">
        <v>58</v>
      </c>
      <c r="E15" s="27">
        <v>7416525.7157175969</v>
      </c>
      <c r="F15" s="104">
        <v>4</v>
      </c>
      <c r="G15" s="50">
        <v>0.15</v>
      </c>
      <c r="H15" s="25">
        <f t="shared" si="0"/>
        <v>4449915.4294305583</v>
      </c>
    </row>
    <row r="16" spans="3:12" x14ac:dyDescent="0.2">
      <c r="C16" s="21">
        <v>1</v>
      </c>
      <c r="D16" s="26" t="s">
        <v>59</v>
      </c>
      <c r="E16" s="27">
        <v>9063459.2495145015</v>
      </c>
      <c r="F16" s="104">
        <v>4</v>
      </c>
      <c r="G16" s="50">
        <v>0.15</v>
      </c>
      <c r="H16" s="25">
        <f t="shared" si="0"/>
        <v>5438075.5497087007</v>
      </c>
    </row>
    <row r="17" spans="3:9" x14ac:dyDescent="0.2">
      <c r="C17" s="21">
        <v>1</v>
      </c>
      <c r="D17" s="26" t="s">
        <v>60</v>
      </c>
      <c r="E17" s="27">
        <v>9063459.2495145015</v>
      </c>
      <c r="F17" s="104">
        <v>4</v>
      </c>
      <c r="G17" s="50">
        <v>0.15</v>
      </c>
      <c r="H17" s="25">
        <f t="shared" si="0"/>
        <v>5438075.5497087007</v>
      </c>
    </row>
    <row r="18" spans="3:9" x14ac:dyDescent="0.2">
      <c r="C18" s="21">
        <v>1</v>
      </c>
      <c r="D18" s="26" t="s">
        <v>61</v>
      </c>
      <c r="E18" s="27">
        <v>9063459.2495145015</v>
      </c>
      <c r="F18" s="104">
        <v>4</v>
      </c>
      <c r="G18" s="50">
        <v>0.15</v>
      </c>
      <c r="H18" s="25">
        <f t="shared" si="0"/>
        <v>5438075.5497087007</v>
      </c>
      <c r="I18" t="s">
        <v>62</v>
      </c>
    </row>
    <row r="19" spans="3:9" x14ac:dyDescent="0.2">
      <c r="C19" s="21">
        <v>1</v>
      </c>
      <c r="D19" s="26" t="s">
        <v>63</v>
      </c>
      <c r="E19" s="27">
        <v>9063459.2495145015</v>
      </c>
      <c r="F19" s="104">
        <v>4</v>
      </c>
      <c r="G19" s="50">
        <v>0.15</v>
      </c>
      <c r="H19" s="25">
        <f t="shared" si="0"/>
        <v>5438075.5497087007</v>
      </c>
    </row>
    <row r="20" spans="3:9" x14ac:dyDescent="0.2">
      <c r="C20" s="21">
        <v>1</v>
      </c>
      <c r="D20" s="26" t="s">
        <v>64</v>
      </c>
      <c r="E20" s="27">
        <v>7416525.7157175969</v>
      </c>
      <c r="F20" s="104">
        <v>4</v>
      </c>
      <c r="G20" s="50">
        <v>0.15</v>
      </c>
      <c r="H20" s="25">
        <f t="shared" si="0"/>
        <v>4449915.4294305583</v>
      </c>
    </row>
    <row r="21" spans="3:9" x14ac:dyDescent="0.2">
      <c r="C21" s="21">
        <v>1</v>
      </c>
      <c r="D21" s="26" t="s">
        <v>65</v>
      </c>
      <c r="E21" s="27">
        <v>4187182.8603645931</v>
      </c>
      <c r="F21" s="104">
        <v>4</v>
      </c>
      <c r="G21" s="50">
        <v>0.3</v>
      </c>
      <c r="H21" s="25">
        <f>C21*(F21*G21)*E21</f>
        <v>5024619.4324375112</v>
      </c>
      <c r="I21" t="s">
        <v>56</v>
      </c>
    </row>
    <row r="22" spans="3:9" ht="28" x14ac:dyDescent="0.2">
      <c r="C22" s="21">
        <v>1</v>
      </c>
      <c r="D22" s="29" t="s">
        <v>66</v>
      </c>
      <c r="E22" s="27">
        <v>2921756.56204974</v>
      </c>
      <c r="F22" s="104">
        <v>4</v>
      </c>
      <c r="G22" s="50">
        <v>1</v>
      </c>
      <c r="H22" s="118">
        <f t="shared" si="0"/>
        <v>11687026.24819896</v>
      </c>
    </row>
    <row r="23" spans="3:9" ht="28" x14ac:dyDescent="0.2">
      <c r="C23" s="21">
        <v>1</v>
      </c>
      <c r="D23" s="29" t="s">
        <v>67</v>
      </c>
      <c r="E23" s="27">
        <v>2921756.56204974</v>
      </c>
      <c r="F23" s="104">
        <v>4</v>
      </c>
      <c r="G23" s="50">
        <v>1</v>
      </c>
      <c r="H23" s="118">
        <f t="shared" si="0"/>
        <v>11687026.24819896</v>
      </c>
    </row>
    <row r="24" spans="3:9" x14ac:dyDescent="0.2">
      <c r="C24" s="199" t="s">
        <v>68</v>
      </c>
      <c r="D24" s="200"/>
      <c r="E24" s="200"/>
      <c r="F24" s="200"/>
      <c r="G24" s="200"/>
      <c r="H24" s="201"/>
    </row>
    <row r="25" spans="3:9" x14ac:dyDescent="0.2">
      <c r="C25" s="21">
        <v>1</v>
      </c>
      <c r="D25" s="28" t="s">
        <v>69</v>
      </c>
      <c r="E25" s="27">
        <v>15000000</v>
      </c>
      <c r="F25" s="104">
        <v>4</v>
      </c>
      <c r="G25" s="50">
        <v>0.2</v>
      </c>
      <c r="H25" s="25">
        <f t="shared" si="0"/>
        <v>12000000</v>
      </c>
      <c r="I25" s="102" t="s">
        <v>70</v>
      </c>
    </row>
    <row r="26" spans="3:9" x14ac:dyDescent="0.2">
      <c r="C26" s="199" t="s">
        <v>71</v>
      </c>
      <c r="D26" s="200"/>
      <c r="E26" s="200"/>
      <c r="F26" s="200"/>
      <c r="G26" s="200"/>
      <c r="H26" s="201"/>
    </row>
    <row r="27" spans="3:9" x14ac:dyDescent="0.2">
      <c r="C27" s="21">
        <v>1</v>
      </c>
      <c r="D27" s="26" t="s">
        <v>72</v>
      </c>
      <c r="E27" s="27">
        <v>3000000</v>
      </c>
      <c r="F27" s="104">
        <v>4</v>
      </c>
      <c r="G27" s="105">
        <v>1</v>
      </c>
      <c r="H27" s="25">
        <f t="shared" si="0"/>
        <v>12000000</v>
      </c>
      <c r="I27" t="s">
        <v>73</v>
      </c>
    </row>
    <row r="28" spans="3:9" x14ac:dyDescent="0.2">
      <c r="C28" s="21">
        <v>1</v>
      </c>
      <c r="D28" s="26" t="s">
        <v>74</v>
      </c>
      <c r="E28" s="27">
        <v>3000000</v>
      </c>
      <c r="F28" s="104">
        <v>4</v>
      </c>
      <c r="G28" s="105">
        <v>1</v>
      </c>
      <c r="H28" s="25">
        <f t="shared" si="0"/>
        <v>12000000</v>
      </c>
      <c r="I28" t="s">
        <v>73</v>
      </c>
    </row>
    <row r="29" spans="3:9" x14ac:dyDescent="0.2">
      <c r="C29" s="21">
        <v>1</v>
      </c>
      <c r="D29" s="22" t="s">
        <v>75</v>
      </c>
      <c r="E29" s="96">
        <v>6000000</v>
      </c>
      <c r="F29" s="104">
        <v>4</v>
      </c>
      <c r="G29" s="105">
        <v>0.1</v>
      </c>
      <c r="H29" s="25">
        <f t="shared" si="0"/>
        <v>2400000</v>
      </c>
      <c r="I29" t="s">
        <v>76</v>
      </c>
    </row>
    <row r="30" spans="3:9" x14ac:dyDescent="0.2">
      <c r="C30" s="21">
        <v>1</v>
      </c>
      <c r="D30" s="26" t="s">
        <v>77</v>
      </c>
      <c r="E30" s="96">
        <v>6000000</v>
      </c>
      <c r="F30" s="104">
        <v>4</v>
      </c>
      <c r="G30" s="105">
        <v>0.1</v>
      </c>
      <c r="H30" s="25">
        <f t="shared" si="0"/>
        <v>2400000</v>
      </c>
      <c r="I30" t="s">
        <v>76</v>
      </c>
    </row>
    <row r="31" spans="3:9" x14ac:dyDescent="0.2">
      <c r="C31" s="199" t="s">
        <v>78</v>
      </c>
      <c r="D31" s="200"/>
      <c r="E31" s="200"/>
      <c r="F31" s="200"/>
      <c r="G31" s="200"/>
      <c r="H31" s="201"/>
    </row>
    <row r="32" spans="3:9" x14ac:dyDescent="0.2">
      <c r="C32" s="21"/>
      <c r="D32" s="26"/>
      <c r="E32" s="27"/>
      <c r="F32" s="104"/>
      <c r="G32" s="24"/>
      <c r="H32" s="25">
        <f t="shared" si="0"/>
        <v>0</v>
      </c>
    </row>
    <row r="33" spans="3:11" x14ac:dyDescent="0.2">
      <c r="C33" s="205" t="s">
        <v>79</v>
      </c>
      <c r="D33" s="206"/>
      <c r="E33" s="206"/>
      <c r="F33" s="206"/>
      <c r="G33" s="206"/>
      <c r="H33" s="207"/>
    </row>
    <row r="34" spans="3:11" x14ac:dyDescent="0.2">
      <c r="C34" s="94"/>
      <c r="D34" s="94"/>
      <c r="E34" s="94"/>
      <c r="F34" s="94"/>
      <c r="G34" s="94"/>
      <c r="H34" s="25">
        <f t="shared" si="0"/>
        <v>0</v>
      </c>
    </row>
    <row r="35" spans="3:11" ht="14.25" customHeight="1" x14ac:dyDescent="0.2">
      <c r="C35" s="190" t="s">
        <v>80</v>
      </c>
      <c r="D35" s="191"/>
      <c r="E35" s="191"/>
      <c r="F35" s="191"/>
      <c r="G35" s="192"/>
      <c r="H35" s="30">
        <f>+H33+H31+H29+H28+H27+H26+H24+SUM(H10:H22)</f>
        <v>126869933.83738354</v>
      </c>
    </row>
    <row r="36" spans="3:11" ht="14.25" customHeight="1" x14ac:dyDescent="0.2">
      <c r="C36" s="193" t="s">
        <v>81</v>
      </c>
      <c r="D36" s="194"/>
      <c r="E36" s="194"/>
      <c r="F36" s="194"/>
      <c r="G36" s="195"/>
      <c r="H36" s="114">
        <f>+'FACTOR MULTIPLICADOR '!F53</f>
        <v>1.9498200000000003</v>
      </c>
    </row>
    <row r="37" spans="3:11" ht="14.25" customHeight="1" x14ac:dyDescent="0.2">
      <c r="C37" s="193" t="s">
        <v>82</v>
      </c>
      <c r="D37" s="194"/>
      <c r="E37" s="194"/>
      <c r="F37" s="194"/>
      <c r="G37" s="195"/>
      <c r="H37" s="31">
        <f>+H35*H36</f>
        <v>247373534.39480722</v>
      </c>
    </row>
    <row r="38" spans="3:11" ht="14.25" customHeight="1" x14ac:dyDescent="0.2">
      <c r="C38" s="193" t="s">
        <v>83</v>
      </c>
      <c r="D38" s="194"/>
      <c r="E38" s="194"/>
      <c r="F38" s="194"/>
      <c r="G38" s="195"/>
      <c r="H38" s="115">
        <f>+H37*19%</f>
        <v>47000971.53501337</v>
      </c>
    </row>
    <row r="39" spans="3:11" ht="14.25" customHeight="1" x14ac:dyDescent="0.2">
      <c r="C39" s="187" t="s">
        <v>84</v>
      </c>
      <c r="D39" s="188"/>
      <c r="E39" s="188"/>
      <c r="F39" s="188"/>
      <c r="G39" s="189"/>
      <c r="H39" s="33">
        <f>+H37+H38</f>
        <v>294374505.9298206</v>
      </c>
      <c r="I39">
        <v>326226171</v>
      </c>
      <c r="J39" s="117">
        <f>+H39-I39</f>
        <v>-31851665.070179403</v>
      </c>
    </row>
    <row r="40" spans="3:11" x14ac:dyDescent="0.2">
      <c r="C40" s="202" t="s">
        <v>85</v>
      </c>
      <c r="D40" s="203"/>
      <c r="E40" s="203"/>
      <c r="F40" s="203"/>
      <c r="G40" s="203"/>
      <c r="H40" s="204"/>
    </row>
    <row r="41" spans="3:11" x14ac:dyDescent="0.2">
      <c r="C41" s="205" t="s">
        <v>51</v>
      </c>
      <c r="D41" s="206"/>
      <c r="E41" s="206"/>
      <c r="F41" s="206"/>
      <c r="G41" s="206"/>
      <c r="H41" s="207"/>
    </row>
    <row r="42" spans="3:11" x14ac:dyDescent="0.2">
      <c r="C42" s="100">
        <v>1</v>
      </c>
      <c r="D42" s="22" t="s">
        <v>52</v>
      </c>
      <c r="E42" s="107">
        <f>+E11</f>
        <v>11489743.58974359</v>
      </c>
      <c r="F42" s="95">
        <v>9</v>
      </c>
      <c r="G42" s="101">
        <v>0.5</v>
      </c>
      <c r="H42" s="25">
        <f t="shared" ref="H42:H55" si="1">C42*(F42*G42)*E42</f>
        <v>51703846.153846152</v>
      </c>
      <c r="I42" t="str">
        <f>+I11</f>
        <v>Honorarios segun Minvivienda 2026</v>
      </c>
    </row>
    <row r="43" spans="3:11" x14ac:dyDescent="0.2">
      <c r="C43" s="100">
        <v>1</v>
      </c>
      <c r="D43" s="22" t="s">
        <v>54</v>
      </c>
      <c r="E43" s="107">
        <f>+E12</f>
        <v>4187182.8603645931</v>
      </c>
      <c r="F43" s="95">
        <v>9</v>
      </c>
      <c r="G43" s="101">
        <v>0.5</v>
      </c>
      <c r="H43" s="25">
        <f t="shared" si="1"/>
        <v>18842322.871640667</v>
      </c>
    </row>
    <row r="44" spans="3:11" x14ac:dyDescent="0.2">
      <c r="C44" s="100">
        <v>1</v>
      </c>
      <c r="D44" s="99" t="s">
        <v>86</v>
      </c>
      <c r="E44" s="107">
        <v>4187182.8603645931</v>
      </c>
      <c r="F44" s="95">
        <v>9</v>
      </c>
      <c r="G44" s="101">
        <v>1</v>
      </c>
      <c r="H44" s="25">
        <f t="shared" si="1"/>
        <v>37684645.743281335</v>
      </c>
      <c r="J44">
        <v>6684000</v>
      </c>
      <c r="K44">
        <f>+J44/1.5963</f>
        <v>4187182.8603645931</v>
      </c>
    </row>
    <row r="45" spans="3:11" x14ac:dyDescent="0.2">
      <c r="C45" s="100">
        <v>1</v>
      </c>
      <c r="D45" s="99" t="s">
        <v>87</v>
      </c>
      <c r="E45" s="107">
        <f t="shared" ref="E45:E52" si="2">+E15</f>
        <v>7416525.7157175969</v>
      </c>
      <c r="F45" s="95">
        <v>9</v>
      </c>
      <c r="G45" s="101">
        <v>0.05</v>
      </c>
      <c r="H45" s="25">
        <f t="shared" si="1"/>
        <v>3337436.5720729185</v>
      </c>
    </row>
    <row r="46" spans="3:11" x14ac:dyDescent="0.2">
      <c r="C46" s="100">
        <v>1</v>
      </c>
      <c r="D46" s="99" t="s">
        <v>59</v>
      </c>
      <c r="E46" s="107">
        <f t="shared" si="2"/>
        <v>9063459.2495145015</v>
      </c>
      <c r="F46" s="95">
        <v>9</v>
      </c>
      <c r="G46" s="101">
        <v>0.05</v>
      </c>
      <c r="H46" s="25">
        <f t="shared" si="1"/>
        <v>4078556.6622815258</v>
      </c>
    </row>
    <row r="47" spans="3:11" x14ac:dyDescent="0.2">
      <c r="C47" s="100">
        <v>1</v>
      </c>
      <c r="D47" s="99" t="str">
        <f>+D17</f>
        <v>Especialista en diseño geométrico de vías</v>
      </c>
      <c r="E47" s="107">
        <f t="shared" si="2"/>
        <v>9063459.2495145015</v>
      </c>
      <c r="F47" s="95">
        <v>9</v>
      </c>
      <c r="G47" s="101">
        <v>0.1</v>
      </c>
      <c r="H47" s="25">
        <f t="shared" si="1"/>
        <v>8157113.3245630516</v>
      </c>
    </row>
    <row r="48" spans="3:11" x14ac:dyDescent="0.2">
      <c r="C48" s="100">
        <v>1</v>
      </c>
      <c r="D48" s="99" t="str">
        <f>+D18</f>
        <v>Especialista en geotécnia y pavimentos</v>
      </c>
      <c r="E48" s="107">
        <f t="shared" si="2"/>
        <v>9063459.2495145015</v>
      </c>
      <c r="F48" s="95">
        <v>9</v>
      </c>
      <c r="G48" s="101">
        <v>0.05</v>
      </c>
      <c r="H48" s="25">
        <f t="shared" si="1"/>
        <v>4078556.6622815258</v>
      </c>
    </row>
    <row r="49" spans="3:11" x14ac:dyDescent="0.2">
      <c r="C49" s="100">
        <v>1</v>
      </c>
      <c r="D49" s="99" t="s">
        <v>63</v>
      </c>
      <c r="E49" s="107">
        <f t="shared" si="2"/>
        <v>9063459.2495145015</v>
      </c>
      <c r="F49" s="95">
        <v>9</v>
      </c>
      <c r="G49" s="101">
        <v>0.05</v>
      </c>
      <c r="H49" s="25">
        <f t="shared" si="1"/>
        <v>4078556.6622815258</v>
      </c>
    </row>
    <row r="50" spans="3:11" x14ac:dyDescent="0.2">
      <c r="C50" s="100">
        <v>1</v>
      </c>
      <c r="D50" s="99" t="s">
        <v>64</v>
      </c>
      <c r="E50" s="107">
        <f t="shared" si="2"/>
        <v>7416525.7157175969</v>
      </c>
      <c r="F50" s="95">
        <v>9</v>
      </c>
      <c r="G50" s="101">
        <v>0.05</v>
      </c>
      <c r="H50" s="25">
        <f t="shared" si="1"/>
        <v>3337436.5720729185</v>
      </c>
    </row>
    <row r="51" spans="3:11" x14ac:dyDescent="0.2">
      <c r="C51" s="100">
        <v>1</v>
      </c>
      <c r="D51" s="99" t="s">
        <v>65</v>
      </c>
      <c r="E51" s="107">
        <f t="shared" si="2"/>
        <v>4187182.8603645931</v>
      </c>
      <c r="F51" s="95">
        <v>9</v>
      </c>
      <c r="G51" s="101">
        <v>0.05</v>
      </c>
      <c r="H51" s="25">
        <f t="shared" si="1"/>
        <v>1884232.2871640669</v>
      </c>
    </row>
    <row r="52" spans="3:11" ht="28" x14ac:dyDescent="0.2">
      <c r="C52" s="100">
        <v>1</v>
      </c>
      <c r="D52" s="99" t="s">
        <v>66</v>
      </c>
      <c r="E52" s="107">
        <f t="shared" si="2"/>
        <v>2921756.56204974</v>
      </c>
      <c r="F52" s="95">
        <v>9</v>
      </c>
      <c r="G52" s="101">
        <v>0.5</v>
      </c>
      <c r="H52" s="118">
        <f t="shared" si="1"/>
        <v>13147904.52922383</v>
      </c>
      <c r="J52">
        <v>11839000</v>
      </c>
      <c r="K52">
        <f>+J52/1.5963</f>
        <v>7416525.7157175969</v>
      </c>
    </row>
    <row r="53" spans="3:11" x14ac:dyDescent="0.2">
      <c r="C53" s="100">
        <v>1</v>
      </c>
      <c r="D53" s="99" t="s">
        <v>88</v>
      </c>
      <c r="E53" s="107">
        <v>9063459</v>
      </c>
      <c r="F53" s="95">
        <v>9</v>
      </c>
      <c r="G53" s="101">
        <v>0.3</v>
      </c>
      <c r="H53" s="118">
        <f t="shared" si="1"/>
        <v>24471339.299999997</v>
      </c>
      <c r="J53">
        <v>14467999.6017</v>
      </c>
      <c r="K53">
        <f>+J53/1.5963</f>
        <v>9063459</v>
      </c>
    </row>
    <row r="54" spans="3:11" x14ac:dyDescent="0.2">
      <c r="C54" s="100">
        <v>1</v>
      </c>
      <c r="D54" s="99" t="s">
        <v>89</v>
      </c>
      <c r="E54" s="107">
        <v>5192632.9637286225</v>
      </c>
      <c r="F54" s="95">
        <v>9</v>
      </c>
      <c r="G54" s="101">
        <v>0.15</v>
      </c>
      <c r="H54" s="118">
        <f t="shared" si="1"/>
        <v>7010054.5010336395</v>
      </c>
      <c r="I54" t="s">
        <v>90</v>
      </c>
      <c r="J54">
        <v>8289000</v>
      </c>
      <c r="K54">
        <f>+J54/1.5963</f>
        <v>5192632.9637286225</v>
      </c>
    </row>
    <row r="55" spans="3:11" ht="28" x14ac:dyDescent="0.2">
      <c r="C55" s="100">
        <v>1</v>
      </c>
      <c r="D55" s="99" t="s">
        <v>67</v>
      </c>
      <c r="E55" s="107">
        <f>+E23</f>
        <v>2921756.56204974</v>
      </c>
      <c r="F55" s="95">
        <v>9</v>
      </c>
      <c r="G55" s="101">
        <v>0.5</v>
      </c>
      <c r="H55" s="118">
        <f t="shared" si="1"/>
        <v>13147904.52922383</v>
      </c>
    </row>
    <row r="56" spans="3:11" x14ac:dyDescent="0.2">
      <c r="C56" s="196" t="s">
        <v>91</v>
      </c>
      <c r="D56" s="197"/>
      <c r="E56" s="197"/>
      <c r="F56" s="197"/>
      <c r="G56" s="197"/>
      <c r="H56" s="198"/>
    </row>
    <row r="57" spans="3:11" x14ac:dyDescent="0.2">
      <c r="C57" s="95">
        <v>1</v>
      </c>
      <c r="D57" s="98" t="s">
        <v>92</v>
      </c>
      <c r="E57" s="96">
        <f>+E25</f>
        <v>15000000</v>
      </c>
      <c r="F57" s="95">
        <v>7</v>
      </c>
      <c r="G57" s="105">
        <v>0.1</v>
      </c>
      <c r="H57" s="25">
        <f t="shared" ref="H57" si="3">C57*(F57*G57)*E57</f>
        <v>10500000.000000002</v>
      </c>
    </row>
    <row r="58" spans="3:11" x14ac:dyDescent="0.2">
      <c r="C58" s="196" t="s">
        <v>93</v>
      </c>
      <c r="D58" s="197"/>
      <c r="E58" s="197"/>
      <c r="F58" s="197"/>
      <c r="G58" s="197"/>
      <c r="H58" s="198"/>
    </row>
    <row r="59" spans="3:11" x14ac:dyDescent="0.2">
      <c r="C59" s="95">
        <v>1</v>
      </c>
      <c r="D59" s="98" t="s">
        <v>72</v>
      </c>
      <c r="E59" s="96">
        <f>+E27</f>
        <v>3000000</v>
      </c>
      <c r="F59" s="95">
        <v>9</v>
      </c>
      <c r="G59" s="105">
        <v>1</v>
      </c>
      <c r="H59" s="25">
        <f t="shared" ref="H59:H62" si="4">C59*(F59*G59)*E59</f>
        <v>27000000</v>
      </c>
      <c r="I59" t="s">
        <v>73</v>
      </c>
    </row>
    <row r="60" spans="3:11" x14ac:dyDescent="0.2">
      <c r="C60" s="95">
        <v>1</v>
      </c>
      <c r="D60" s="98" t="s">
        <v>74</v>
      </c>
      <c r="E60" s="96">
        <f>+E28</f>
        <v>3000000</v>
      </c>
      <c r="F60" s="95">
        <v>9</v>
      </c>
      <c r="G60" s="105">
        <v>1</v>
      </c>
      <c r="H60" s="25">
        <f t="shared" si="4"/>
        <v>27000000</v>
      </c>
      <c r="I60" t="s">
        <v>73</v>
      </c>
    </row>
    <row r="61" spans="3:11" x14ac:dyDescent="0.2">
      <c r="C61" s="95">
        <v>1</v>
      </c>
      <c r="D61" s="98" t="s">
        <v>75</v>
      </c>
      <c r="E61" s="96">
        <v>6000000</v>
      </c>
      <c r="F61" s="95">
        <v>9</v>
      </c>
      <c r="G61" s="105">
        <v>0.1</v>
      </c>
      <c r="H61" s="25">
        <f t="shared" si="4"/>
        <v>5400000</v>
      </c>
      <c r="I61" t="s">
        <v>76</v>
      </c>
    </row>
    <row r="62" spans="3:11" x14ac:dyDescent="0.2">
      <c r="C62" s="95">
        <v>1</v>
      </c>
      <c r="D62" s="98" t="s">
        <v>77</v>
      </c>
      <c r="E62" s="96">
        <v>6000000</v>
      </c>
      <c r="F62" s="95">
        <v>9</v>
      </c>
      <c r="G62" s="105">
        <v>0.1</v>
      </c>
      <c r="H62" s="25">
        <f t="shared" si="4"/>
        <v>5400000</v>
      </c>
      <c r="I62" t="s">
        <v>76</v>
      </c>
    </row>
    <row r="63" spans="3:11" x14ac:dyDescent="0.2">
      <c r="C63" s="196" t="s">
        <v>78</v>
      </c>
      <c r="D63" s="197"/>
      <c r="E63" s="197"/>
      <c r="F63" s="197"/>
      <c r="G63" s="197"/>
      <c r="H63" s="198"/>
    </row>
    <row r="64" spans="3:11" x14ac:dyDescent="0.2">
      <c r="C64" s="95"/>
      <c r="D64" s="98"/>
      <c r="E64" s="96"/>
      <c r="F64" s="106"/>
      <c r="G64" s="97"/>
      <c r="H64" s="25">
        <f t="shared" ref="H64" si="5">C64*(F64*G64)*E64</f>
        <v>0</v>
      </c>
    </row>
    <row r="65" spans="3:10" x14ac:dyDescent="0.2">
      <c r="C65" s="196" t="s">
        <v>94</v>
      </c>
      <c r="D65" s="197"/>
      <c r="E65" s="197"/>
      <c r="F65" s="197"/>
      <c r="G65" s="197"/>
      <c r="H65" s="198"/>
    </row>
    <row r="66" spans="3:10" x14ac:dyDescent="0.2">
      <c r="C66" s="108"/>
      <c r="D66" s="109"/>
      <c r="E66" s="110"/>
      <c r="F66" s="111"/>
      <c r="G66" s="112"/>
      <c r="H66" s="113">
        <f t="shared" ref="H66" si="6">C66*(F66*G66)*E66</f>
        <v>0</v>
      </c>
    </row>
    <row r="67" spans="3:10" ht="14.25" customHeight="1" x14ac:dyDescent="0.2">
      <c r="C67" s="190" t="s">
        <v>95</v>
      </c>
      <c r="D67" s="191"/>
      <c r="E67" s="191"/>
      <c r="F67" s="191"/>
      <c r="G67" s="192"/>
      <c r="H67" s="30">
        <f>+H66+H64+H62+H61+H60+H59+H57+SUM(H42:H55)</f>
        <v>270259906.37096697</v>
      </c>
      <c r="J67" s="117"/>
    </row>
    <row r="68" spans="3:10" ht="14.25" customHeight="1" x14ac:dyDescent="0.2">
      <c r="C68" s="193" t="s">
        <v>81</v>
      </c>
      <c r="D68" s="194"/>
      <c r="E68" s="194"/>
      <c r="F68" s="194"/>
      <c r="G68" s="195"/>
      <c r="H68" s="114">
        <f>+'FACTOR MULTIPLICADOR '!F53</f>
        <v>1.9498200000000003</v>
      </c>
    </row>
    <row r="69" spans="3:10" ht="14.25" customHeight="1" x14ac:dyDescent="0.2">
      <c r="C69" s="193" t="s">
        <v>82</v>
      </c>
      <c r="D69" s="194"/>
      <c r="E69" s="194"/>
      <c r="F69" s="194"/>
      <c r="G69" s="195"/>
      <c r="H69" s="31">
        <f>+H67*H68</f>
        <v>526958170.64023888</v>
      </c>
    </row>
    <row r="70" spans="3:10" ht="14.25" customHeight="1" x14ac:dyDescent="0.2">
      <c r="C70" s="193" t="s">
        <v>96</v>
      </c>
      <c r="D70" s="194"/>
      <c r="E70" s="194"/>
      <c r="F70" s="194"/>
      <c r="G70" s="195"/>
      <c r="H70" s="115">
        <f>+H69*19%</f>
        <v>100122052.42164539</v>
      </c>
    </row>
    <row r="71" spans="3:10" ht="14.25" customHeight="1" x14ac:dyDescent="0.2">
      <c r="C71" s="187" t="s">
        <v>97</v>
      </c>
      <c r="D71" s="188"/>
      <c r="E71" s="188"/>
      <c r="F71" s="188"/>
      <c r="G71" s="189"/>
      <c r="H71" s="33">
        <f>+H69+H70</f>
        <v>627080223.06188428</v>
      </c>
      <c r="J71" s="117"/>
    </row>
    <row r="72" spans="3:10" x14ac:dyDescent="0.2">
      <c r="C72" s="108"/>
      <c r="D72" s="109"/>
      <c r="E72" s="110"/>
      <c r="F72" s="111"/>
      <c r="G72" s="112"/>
      <c r="H72" s="113"/>
    </row>
    <row r="73" spans="3:10" x14ac:dyDescent="0.2">
      <c r="C73" s="193" t="str">
        <f>+C39</f>
        <v>OFERTA ECONOMICA ETAPA 1</v>
      </c>
      <c r="D73" s="194"/>
      <c r="E73" s="194"/>
      <c r="F73" s="194"/>
      <c r="G73" s="195"/>
      <c r="H73" s="31">
        <f>+H39</f>
        <v>294374505.9298206</v>
      </c>
      <c r="I73">
        <v>326226171</v>
      </c>
      <c r="J73" s="117">
        <f>+H73-I73</f>
        <v>-31851665.070179403</v>
      </c>
    </row>
    <row r="74" spans="3:10" x14ac:dyDescent="0.2">
      <c r="C74" s="193" t="str">
        <f>+C71</f>
        <v>OFERTA ECONOMICA ETAPA 2</v>
      </c>
      <c r="D74" s="194"/>
      <c r="E74" s="194"/>
      <c r="F74" s="194"/>
      <c r="G74" s="195"/>
      <c r="H74" s="32">
        <f>+H71</f>
        <v>627080223.06188428</v>
      </c>
      <c r="I74">
        <v>596673928</v>
      </c>
      <c r="J74" s="117">
        <f>+H74-I74</f>
        <v>30406295.061884284</v>
      </c>
    </row>
    <row r="75" spans="3:10" x14ac:dyDescent="0.2">
      <c r="C75" s="187" t="s">
        <v>98</v>
      </c>
      <c r="D75" s="188"/>
      <c r="E75" s="188"/>
      <c r="F75" s="188"/>
      <c r="G75" s="189"/>
      <c r="H75" s="33">
        <f>+H73+H74</f>
        <v>921454728.99170494</v>
      </c>
      <c r="I75" s="116">
        <f>+I73+I74</f>
        <v>922900099</v>
      </c>
      <c r="J75" s="116">
        <f>+J73+J74</f>
        <v>-1445370.0082951188</v>
      </c>
    </row>
    <row r="76" spans="3:10" x14ac:dyDescent="0.2">
      <c r="C76" s="34"/>
      <c r="D76" s="35"/>
      <c r="E76" s="35"/>
      <c r="F76" s="35"/>
      <c r="G76" s="35"/>
      <c r="H76" s="36"/>
      <c r="I76" s="116"/>
    </row>
    <row r="77" spans="3:10" x14ac:dyDescent="0.2">
      <c r="C77" s="37" t="s">
        <v>99</v>
      </c>
      <c r="D77" s="38"/>
      <c r="E77" s="38"/>
      <c r="F77" s="39"/>
      <c r="G77" s="40"/>
      <c r="H77" s="41"/>
      <c r="I77" s="116"/>
    </row>
    <row r="78" spans="3:10" x14ac:dyDescent="0.2">
      <c r="C78" s="37"/>
      <c r="D78" s="38"/>
      <c r="E78" s="38"/>
      <c r="F78" s="39"/>
      <c r="G78" s="40"/>
      <c r="H78" s="41"/>
      <c r="I78" s="116"/>
    </row>
    <row r="79" spans="3:10" x14ac:dyDescent="0.2">
      <c r="C79" s="37"/>
      <c r="D79" s="38"/>
      <c r="E79" s="38"/>
      <c r="F79" s="39"/>
      <c r="G79" s="40"/>
      <c r="H79" s="41"/>
      <c r="I79" s="116"/>
    </row>
    <row r="80" spans="3:10" x14ac:dyDescent="0.2">
      <c r="C80" s="37"/>
      <c r="D80" s="38"/>
      <c r="E80" s="38"/>
      <c r="F80" s="39"/>
      <c r="G80" s="40"/>
      <c r="H80" s="41"/>
    </row>
    <row r="81" spans="3:8" x14ac:dyDescent="0.2">
      <c r="C81" s="42"/>
      <c r="D81" s="43"/>
      <c r="E81" s="38"/>
      <c r="F81" s="44"/>
      <c r="G81" s="45"/>
      <c r="H81" s="46"/>
    </row>
    <row r="82" spans="3:8" x14ac:dyDescent="0.2">
      <c r="C82" s="208" t="s">
        <v>100</v>
      </c>
      <c r="D82" s="209"/>
      <c r="E82" s="209"/>
      <c r="F82" s="212" t="s">
        <v>101</v>
      </c>
      <c r="G82" s="212"/>
      <c r="H82" s="213"/>
    </row>
    <row r="83" spans="3:8" ht="16" thickBot="1" x14ac:dyDescent="0.25">
      <c r="C83" s="210"/>
      <c r="D83" s="211"/>
      <c r="E83" s="211"/>
      <c r="F83" s="47"/>
      <c r="G83" s="48"/>
      <c r="H83" s="49"/>
    </row>
  </sheetData>
  <mergeCells count="31">
    <mergeCell ref="C73:G73"/>
    <mergeCell ref="C74:G74"/>
    <mergeCell ref="C75:G75"/>
    <mergeCell ref="C82:E83"/>
    <mergeCell ref="F82:H82"/>
    <mergeCell ref="C10:H10"/>
    <mergeCell ref="C40:H40"/>
    <mergeCell ref="C41:H41"/>
    <mergeCell ref="C56:H56"/>
    <mergeCell ref="C58:H58"/>
    <mergeCell ref="C33:H33"/>
    <mergeCell ref="C38:G38"/>
    <mergeCell ref="C37:G37"/>
    <mergeCell ref="C39:G39"/>
    <mergeCell ref="C35:G35"/>
    <mergeCell ref="C4:H4"/>
    <mergeCell ref="C6:C7"/>
    <mergeCell ref="D6:D8"/>
    <mergeCell ref="C9:H9"/>
    <mergeCell ref="C71:G71"/>
    <mergeCell ref="C5:H5"/>
    <mergeCell ref="C67:G67"/>
    <mergeCell ref="C68:G68"/>
    <mergeCell ref="C69:G69"/>
    <mergeCell ref="C70:G70"/>
    <mergeCell ref="C36:G36"/>
    <mergeCell ref="C63:H63"/>
    <mergeCell ref="C65:H65"/>
    <mergeCell ref="C24:H24"/>
    <mergeCell ref="C26:H26"/>
    <mergeCell ref="C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C28A5-5721-4906-ADEA-B5FFF593481E}">
  <dimension ref="C3:G53"/>
  <sheetViews>
    <sheetView workbookViewId="0">
      <selection activeCell="D47" sqref="D47"/>
    </sheetView>
  </sheetViews>
  <sheetFormatPr baseColWidth="10" defaultColWidth="8.83203125" defaultRowHeight="15" x14ac:dyDescent="0.2"/>
  <cols>
    <col min="4" max="4" width="72" customWidth="1"/>
    <col min="5" max="5" width="12.33203125" customWidth="1"/>
    <col min="6" max="6" width="15.33203125" customWidth="1"/>
  </cols>
  <sheetData>
    <row r="3" spans="3:6" ht="18" x14ac:dyDescent="0.2">
      <c r="C3" s="214" t="s">
        <v>102</v>
      </c>
      <c r="D3" s="215"/>
      <c r="E3" s="215"/>
      <c r="F3" s="216"/>
    </row>
    <row r="4" spans="3:6" ht="18" x14ac:dyDescent="0.2">
      <c r="C4" s="77" t="s">
        <v>103</v>
      </c>
      <c r="D4" s="78" t="s">
        <v>104</v>
      </c>
      <c r="E4" s="78" t="s">
        <v>105</v>
      </c>
      <c r="F4" s="79"/>
    </row>
    <row r="5" spans="3:6" ht="18" x14ac:dyDescent="0.2">
      <c r="C5" s="60"/>
      <c r="D5" s="58" t="s">
        <v>106</v>
      </c>
      <c r="E5" s="55"/>
      <c r="F5" s="61"/>
    </row>
    <row r="6" spans="3:6" ht="15" customHeight="1" x14ac:dyDescent="0.2">
      <c r="C6" s="69"/>
      <c r="D6" s="70" t="s">
        <v>107</v>
      </c>
      <c r="E6" s="70" t="s">
        <v>108</v>
      </c>
      <c r="F6" s="71">
        <v>1</v>
      </c>
    </row>
    <row r="7" spans="3:6" x14ac:dyDescent="0.2">
      <c r="C7" s="80">
        <v>1</v>
      </c>
      <c r="D7" s="81" t="s">
        <v>109</v>
      </c>
      <c r="E7" s="82" t="s">
        <v>108</v>
      </c>
      <c r="F7" s="83">
        <f>+SUM(E8:E19)</f>
        <v>0.59630000000000016</v>
      </c>
    </row>
    <row r="8" spans="3:6" x14ac:dyDescent="0.2">
      <c r="C8" s="88"/>
      <c r="D8" s="89" t="s">
        <v>110</v>
      </c>
      <c r="E8" s="85">
        <v>8.3299999999999999E-2</v>
      </c>
      <c r="F8" s="90"/>
    </row>
    <row r="9" spans="3:6" ht="15" customHeight="1" x14ac:dyDescent="0.2">
      <c r="C9" s="64"/>
      <c r="D9" s="52" t="s">
        <v>111</v>
      </c>
      <c r="E9" s="53">
        <v>8.3299999999999999E-2</v>
      </c>
      <c r="F9" s="65" t="s">
        <v>108</v>
      </c>
    </row>
    <row r="10" spans="3:6" ht="15" customHeight="1" x14ac:dyDescent="0.2">
      <c r="C10" s="64"/>
      <c r="D10" s="52" t="s">
        <v>112</v>
      </c>
      <c r="E10" s="53">
        <v>0.01</v>
      </c>
      <c r="F10" s="65" t="s">
        <v>108</v>
      </c>
    </row>
    <row r="11" spans="3:6" x14ac:dyDescent="0.2">
      <c r="C11" s="64"/>
      <c r="D11" s="52" t="s">
        <v>113</v>
      </c>
      <c r="E11" s="53">
        <v>4.1700000000000001E-2</v>
      </c>
      <c r="F11" s="65" t="s">
        <v>108</v>
      </c>
    </row>
    <row r="12" spans="3:6" x14ac:dyDescent="0.2">
      <c r="C12" s="64"/>
      <c r="D12" s="52" t="s">
        <v>114</v>
      </c>
      <c r="E12" s="53">
        <v>8.5000000000000006E-2</v>
      </c>
      <c r="F12" s="65" t="s">
        <v>108</v>
      </c>
    </row>
    <row r="13" spans="3:6" x14ac:dyDescent="0.2">
      <c r="C13" s="64"/>
      <c r="D13" s="52" t="s">
        <v>115</v>
      </c>
      <c r="E13" s="53">
        <v>0.12</v>
      </c>
      <c r="F13" s="65" t="s">
        <v>108</v>
      </c>
    </row>
    <row r="14" spans="3:6" x14ac:dyDescent="0.2">
      <c r="C14" s="64"/>
      <c r="D14" s="52" t="s">
        <v>116</v>
      </c>
      <c r="E14" s="53">
        <v>6.9599999999999995E-2</v>
      </c>
      <c r="F14" s="65" t="s">
        <v>108</v>
      </c>
    </row>
    <row r="15" spans="3:6" x14ac:dyDescent="0.2">
      <c r="C15" s="64"/>
      <c r="D15" s="52" t="s">
        <v>117</v>
      </c>
      <c r="E15" s="53">
        <v>0.04</v>
      </c>
      <c r="F15" s="65" t="s">
        <v>108</v>
      </c>
    </row>
    <row r="16" spans="3:6" x14ac:dyDescent="0.2">
      <c r="C16" s="64"/>
      <c r="D16" s="52" t="s">
        <v>118</v>
      </c>
      <c r="E16" s="53">
        <v>0.03</v>
      </c>
      <c r="F16" s="65" t="s">
        <v>108</v>
      </c>
    </row>
    <row r="17" spans="3:6" x14ac:dyDescent="0.2">
      <c r="C17" s="64"/>
      <c r="D17" s="52" t="s">
        <v>119</v>
      </c>
      <c r="E17" s="53">
        <v>0.02</v>
      </c>
      <c r="F17" s="65" t="s">
        <v>108</v>
      </c>
    </row>
    <row r="18" spans="3:6" x14ac:dyDescent="0.2">
      <c r="C18" s="64"/>
      <c r="D18" s="52" t="s">
        <v>120</v>
      </c>
      <c r="E18" s="53">
        <v>4.5999999999999999E-3</v>
      </c>
      <c r="F18" s="65" t="s">
        <v>108</v>
      </c>
    </row>
    <row r="19" spans="3:6" ht="18" x14ac:dyDescent="0.2">
      <c r="C19" s="72"/>
      <c r="D19" s="70" t="s">
        <v>121</v>
      </c>
      <c r="E19" s="73">
        <v>8.8000000000000005E-3</v>
      </c>
      <c r="F19" s="74" t="s">
        <v>108</v>
      </c>
    </row>
    <row r="20" spans="3:6" x14ac:dyDescent="0.2">
      <c r="C20" s="80">
        <v>2</v>
      </c>
      <c r="D20" s="81" t="s">
        <v>122</v>
      </c>
      <c r="E20" s="82" t="s">
        <v>108</v>
      </c>
      <c r="F20" s="83">
        <f>+SUM(E21:E31)</f>
        <v>0.15999999999999998</v>
      </c>
    </row>
    <row r="21" spans="3:6" x14ac:dyDescent="0.2">
      <c r="C21" s="87"/>
      <c r="D21" s="84" t="s">
        <v>123</v>
      </c>
      <c r="E21" s="85">
        <v>0.02</v>
      </c>
      <c r="F21" s="86" t="s">
        <v>108</v>
      </c>
    </row>
    <row r="22" spans="3:6" x14ac:dyDescent="0.2">
      <c r="C22" s="62"/>
      <c r="D22" s="52" t="s">
        <v>124</v>
      </c>
      <c r="E22" s="53">
        <v>0.01</v>
      </c>
      <c r="F22" s="65" t="s">
        <v>108</v>
      </c>
    </row>
    <row r="23" spans="3:6" ht="15" customHeight="1" x14ac:dyDescent="0.2">
      <c r="C23" s="64"/>
      <c r="D23" s="52" t="s">
        <v>125</v>
      </c>
      <c r="E23" s="53">
        <v>0.02</v>
      </c>
      <c r="F23" s="65" t="s">
        <v>108</v>
      </c>
    </row>
    <row r="24" spans="3:6" x14ac:dyDescent="0.2">
      <c r="C24" s="64"/>
      <c r="D24" s="52" t="s">
        <v>126</v>
      </c>
      <c r="E24" s="53">
        <v>0.02</v>
      </c>
      <c r="F24" s="65" t="s">
        <v>108</v>
      </c>
    </row>
    <row r="25" spans="3:6" ht="17.25" customHeight="1" x14ac:dyDescent="0.2">
      <c r="C25" s="64"/>
      <c r="D25" s="54" t="s">
        <v>127</v>
      </c>
      <c r="E25" s="53">
        <v>0.01</v>
      </c>
      <c r="F25" s="65" t="s">
        <v>108</v>
      </c>
    </row>
    <row r="26" spans="3:6" x14ac:dyDescent="0.2">
      <c r="C26" s="64"/>
      <c r="D26" s="52" t="s">
        <v>128</v>
      </c>
      <c r="E26" s="53">
        <v>0.01</v>
      </c>
      <c r="F26" s="65" t="s">
        <v>108</v>
      </c>
    </row>
    <row r="27" spans="3:6" x14ac:dyDescent="0.2">
      <c r="C27" s="64"/>
      <c r="D27" s="52" t="s">
        <v>129</v>
      </c>
      <c r="E27" s="53">
        <v>5.0000000000000001E-3</v>
      </c>
      <c r="F27" s="65" t="s">
        <v>108</v>
      </c>
    </row>
    <row r="28" spans="3:6" x14ac:dyDescent="0.2">
      <c r="C28" s="64"/>
      <c r="D28" s="52" t="s">
        <v>130</v>
      </c>
      <c r="E28" s="53">
        <v>1.4999999999999999E-2</v>
      </c>
      <c r="F28" s="65" t="s">
        <v>108</v>
      </c>
    </row>
    <row r="29" spans="3:6" x14ac:dyDescent="0.2">
      <c r="C29" s="64"/>
      <c r="D29" s="52" t="s">
        <v>131</v>
      </c>
      <c r="E29" s="53">
        <v>0.01</v>
      </c>
      <c r="F29" s="65" t="s">
        <v>108</v>
      </c>
    </row>
    <row r="30" spans="3:6" ht="29.25" customHeight="1" x14ac:dyDescent="0.2">
      <c r="C30" s="64"/>
      <c r="D30" s="54" t="s">
        <v>132</v>
      </c>
      <c r="E30" s="53">
        <v>0.02</v>
      </c>
      <c r="F30" s="65" t="s">
        <v>108</v>
      </c>
    </row>
    <row r="31" spans="3:6" ht="19.5" customHeight="1" x14ac:dyDescent="0.2">
      <c r="C31" s="75"/>
      <c r="D31" s="76" t="s">
        <v>133</v>
      </c>
      <c r="E31" s="73">
        <v>0.02</v>
      </c>
      <c r="F31" s="74" t="s">
        <v>108</v>
      </c>
    </row>
    <row r="32" spans="3:6" x14ac:dyDescent="0.2">
      <c r="C32" s="80">
        <v>3</v>
      </c>
      <c r="D32" s="81" t="s">
        <v>134</v>
      </c>
      <c r="E32" s="82" t="s">
        <v>108</v>
      </c>
      <c r="F32" s="83">
        <f>+SUM(E33:E42)</f>
        <v>0.1</v>
      </c>
    </row>
    <row r="33" spans="3:7" ht="15" customHeight="1" x14ac:dyDescent="0.2">
      <c r="C33" s="77"/>
      <c r="D33" s="84" t="s">
        <v>135</v>
      </c>
      <c r="E33" s="85"/>
      <c r="F33" s="86"/>
    </row>
    <row r="34" spans="3:7" ht="15" customHeight="1" x14ac:dyDescent="0.2">
      <c r="C34" s="59"/>
      <c r="D34" s="52" t="s">
        <v>136</v>
      </c>
      <c r="E34" s="53"/>
      <c r="F34" s="65" t="s">
        <v>108</v>
      </c>
    </row>
    <row r="35" spans="3:7" ht="15" customHeight="1" x14ac:dyDescent="0.2">
      <c r="C35" s="62"/>
      <c r="D35" s="52" t="s">
        <v>137</v>
      </c>
      <c r="E35" s="53"/>
      <c r="F35" s="65" t="s">
        <v>108</v>
      </c>
    </row>
    <row r="36" spans="3:7" ht="15" customHeight="1" x14ac:dyDescent="0.2">
      <c r="C36" s="69"/>
      <c r="D36" s="70" t="s">
        <v>138</v>
      </c>
      <c r="E36" s="73"/>
      <c r="F36" s="74"/>
    </row>
    <row r="37" spans="3:7" ht="15" customHeight="1" x14ac:dyDescent="0.2">
      <c r="C37" s="69"/>
      <c r="D37" s="70" t="s">
        <v>139</v>
      </c>
      <c r="E37" s="73"/>
      <c r="F37" s="74"/>
    </row>
    <row r="38" spans="3:7" ht="15" customHeight="1" x14ac:dyDescent="0.2">
      <c r="C38" s="69"/>
      <c r="D38" s="70" t="s">
        <v>140</v>
      </c>
      <c r="E38" s="73"/>
      <c r="F38" s="74"/>
    </row>
    <row r="39" spans="3:7" ht="15" customHeight="1" x14ac:dyDescent="0.2">
      <c r="C39" s="69"/>
      <c r="D39" s="70" t="s">
        <v>141</v>
      </c>
      <c r="E39" s="73"/>
      <c r="F39" s="74"/>
    </row>
    <row r="40" spans="3:7" ht="15" customHeight="1" x14ac:dyDescent="0.2">
      <c r="C40" s="69"/>
      <c r="D40" s="70" t="s">
        <v>142</v>
      </c>
      <c r="E40" s="73"/>
      <c r="F40" s="74"/>
    </row>
    <row r="41" spans="3:7" ht="15" customHeight="1" x14ac:dyDescent="0.2">
      <c r="C41" s="69"/>
      <c r="D41" s="70" t="s">
        <v>143</v>
      </c>
      <c r="E41" s="73"/>
      <c r="F41" s="74"/>
    </row>
    <row r="42" spans="3:7" ht="15" customHeight="1" x14ac:dyDescent="0.2">
      <c r="C42" s="75"/>
      <c r="D42" s="70" t="s">
        <v>144</v>
      </c>
      <c r="E42" s="73">
        <v>0.1</v>
      </c>
      <c r="F42" s="74" t="s">
        <v>108</v>
      </c>
      <c r="G42" t="s">
        <v>145</v>
      </c>
    </row>
    <row r="43" spans="3:7" x14ac:dyDescent="0.2">
      <c r="C43" s="80">
        <v>4</v>
      </c>
      <c r="D43" s="81" t="s">
        <v>146</v>
      </c>
      <c r="E43" s="82" t="s">
        <v>108</v>
      </c>
      <c r="F43" s="83">
        <f>+SUM(E44:E48)</f>
        <v>3.5200000000000001E-3</v>
      </c>
    </row>
    <row r="44" spans="3:7" ht="15" customHeight="1" x14ac:dyDescent="0.2">
      <c r="C44" s="87"/>
      <c r="D44" s="84" t="s">
        <v>147</v>
      </c>
      <c r="E44" s="85">
        <v>8.0000000000000004E-4</v>
      </c>
      <c r="F44" s="86" t="s">
        <v>108</v>
      </c>
    </row>
    <row r="45" spans="3:7" x14ac:dyDescent="0.2">
      <c r="C45" s="64"/>
      <c r="D45" s="52" t="s">
        <v>148</v>
      </c>
      <c r="E45" s="53">
        <v>4.0000000000000002E-4</v>
      </c>
      <c r="F45" s="65" t="s">
        <v>108</v>
      </c>
    </row>
    <row r="46" spans="3:7" ht="15" customHeight="1" x14ac:dyDescent="0.2">
      <c r="C46" s="64"/>
      <c r="D46" s="52" t="s">
        <v>149</v>
      </c>
      <c r="E46" s="53">
        <v>2.0000000000000002E-5</v>
      </c>
      <c r="F46" s="65" t="s">
        <v>108</v>
      </c>
    </row>
    <row r="47" spans="3:7" x14ac:dyDescent="0.2">
      <c r="C47" s="64"/>
      <c r="D47" s="52" t="s">
        <v>150</v>
      </c>
      <c r="E47" s="53">
        <v>8.0000000000000004E-4</v>
      </c>
      <c r="F47" s="65" t="s">
        <v>108</v>
      </c>
    </row>
    <row r="48" spans="3:7" ht="15" customHeight="1" x14ac:dyDescent="0.2">
      <c r="C48" s="75"/>
      <c r="D48" s="70" t="s">
        <v>151</v>
      </c>
      <c r="E48" s="73">
        <v>1.5E-3</v>
      </c>
      <c r="F48" s="74" t="s">
        <v>108</v>
      </c>
    </row>
    <row r="49" spans="3:7" ht="15" customHeight="1" x14ac:dyDescent="0.2">
      <c r="C49" s="91"/>
      <c r="D49" s="81" t="s">
        <v>152</v>
      </c>
      <c r="E49" s="92">
        <v>0.01</v>
      </c>
      <c r="F49" s="83">
        <f>+E49</f>
        <v>0.01</v>
      </c>
    </row>
    <row r="50" spans="3:7" ht="18" x14ac:dyDescent="0.2">
      <c r="C50" s="77"/>
      <c r="D50" s="84" t="s">
        <v>108</v>
      </c>
      <c r="E50" s="84" t="s">
        <v>108</v>
      </c>
      <c r="F50" s="86" t="s">
        <v>108</v>
      </c>
    </row>
    <row r="51" spans="3:7" ht="15" customHeight="1" x14ac:dyDescent="0.2">
      <c r="C51" s="59"/>
      <c r="D51" s="56" t="s">
        <v>153</v>
      </c>
      <c r="E51" s="57">
        <v>0.08</v>
      </c>
      <c r="F51" s="63">
        <f>+E51</f>
        <v>0.08</v>
      </c>
      <c r="G51" t="s">
        <v>154</v>
      </c>
    </row>
    <row r="52" spans="3:7" x14ac:dyDescent="0.2">
      <c r="C52" s="62"/>
      <c r="D52" s="52" t="s">
        <v>108</v>
      </c>
      <c r="E52" s="52" t="s">
        <v>108</v>
      </c>
      <c r="F52" s="65" t="s">
        <v>108</v>
      </c>
    </row>
    <row r="53" spans="3:7" x14ac:dyDescent="0.2">
      <c r="C53" s="66"/>
      <c r="D53" s="67" t="s">
        <v>155</v>
      </c>
      <c r="E53" s="68">
        <f>+SUM(E8:E52)</f>
        <v>0.94982000000000022</v>
      </c>
      <c r="F53" s="93">
        <f>+SUM(F6:F52)</f>
        <v>1.9498200000000003</v>
      </c>
    </row>
  </sheetData>
  <mergeCells count="1">
    <mergeCell ref="C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C1B65-05CB-4B51-AC07-F95CBD2FEDC8}">
  <dimension ref="A1"/>
  <sheetViews>
    <sheetView workbookViewId="0">
      <selection activeCell="B2" sqref="B2"/>
    </sheetView>
  </sheetViews>
  <sheetFormatPr baseColWidth="10" defaultColWidth="8.83203125" defaultRowHeight="1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B8C4DE5FFE8B4794D89CA1394028A2" ma:contentTypeVersion="16" ma:contentTypeDescription="Crear nuevo documento." ma:contentTypeScope="" ma:versionID="c1d9193dfc310b55d7310d92188fb34a">
  <xsd:schema xmlns:xsd="http://www.w3.org/2001/XMLSchema" xmlns:xs="http://www.w3.org/2001/XMLSchema" xmlns:p="http://schemas.microsoft.com/office/2006/metadata/properties" xmlns:ns2="768bf86a-d57c-4577-97b1-76f2b1a4e47b" xmlns:ns3="cbecb7dc-77de-4a4b-85fb-8dde3fd77bcb" targetNamespace="http://schemas.microsoft.com/office/2006/metadata/properties" ma:root="true" ma:fieldsID="8c0cb600defe166d72761dbc40119749" ns2:_="" ns3:_="">
    <xsd:import namespace="768bf86a-d57c-4577-97b1-76f2b1a4e47b"/>
    <xsd:import namespace="cbecb7dc-77de-4a4b-85fb-8dde3fd77b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f86a-d57c-4577-97b1-76f2b1a4e4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bf59626-95dd-4d46-b7a1-a93ecec22708}" ma:internalName="TaxCatchAll" ma:showField="CatchAllData" ma:web="768bf86a-d57c-4577-97b1-76f2b1a4e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b7dc-77de-4a4b-85fb-8dde3fd77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bf86a-d57c-4577-97b1-76f2b1a4e47b" xsi:nil="true"/>
    <lcf76f155ced4ddcb4097134ff3c332f xmlns="cbecb7dc-77de-4a4b-85fb-8dde3fd77bcb">
      <Terms xmlns="http://schemas.microsoft.com/office/infopath/2007/PartnerControls"/>
    </lcf76f155ced4ddcb4097134ff3c332f>
    <SharedWithUsers xmlns="768bf86a-d57c-4577-97b1-76f2b1a4e47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C003DB-3E4C-4D6E-BB5F-802358D39C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bf86a-d57c-4577-97b1-76f2b1a4e47b"/>
    <ds:schemaRef ds:uri="cbecb7dc-77de-4a4b-85fb-8dde3fd77b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103D60-23C5-4739-9375-36293BD8969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768bf86a-d57c-4577-97b1-76f2b1a4e47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becb7dc-77de-4a4b-85fb-8dde3fd77b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7CA8FD-6F53-4B26-8C31-A876E5714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OBRA</vt:lpstr>
      <vt:lpstr>INTERVENTORÍA</vt:lpstr>
      <vt:lpstr>FACTOR MULTIPLICADOR </vt:lpstr>
      <vt:lpstr>Tabla de Honorarios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Mariana Catalina Baez Hincapie</cp:lastModifiedBy>
  <cp:revision/>
  <dcterms:created xsi:type="dcterms:W3CDTF">2026-02-17T18:54:21Z</dcterms:created>
  <dcterms:modified xsi:type="dcterms:W3CDTF">2026-05-08T16:54:46Z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0x010100B6B8C4DE5FFE8B4794D89CA1394028A2</vt:lpwstr>
  </property>
  <property fmtid="{D5CDD505-2E9C-101B-9397-08002B2CF9AE}" pid="3" name="Order">
    <vt:r8>37400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activity">
    <vt:lpwstr>{"FileActivityType":"9","FileActivityTimeStamp":"2026-02-24T16:03:25.447Z","FileActivityUsersOnPage":[{"DisplayName":"Daniel Eduardo Barragan Viloria","Id":"debarragan@minvivienda.gov.co"},{"DisplayName":"Carolina Maria de los Angeles Gonzalez Rodriguez","Id":"cmgonzalez@minvivienda.gov.co"},{"DisplayName":"Luz Angela Otalora Rodriguez","Id":"lotalora@minvivienda.gov.co"},{"DisplayName":"Daniel Eduardo Barragan Viloria","Id":"debarragan@minvivienda.gov.co"}],"FileActivityNavigationId":null}</vt:lpwstr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